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Ex1.xml" ContentType="application/vnd.ms-office.chartex+xml"/>
  <Override PartName="/xl/charts/style2.xml" ContentType="application/vnd.ms-office.chartstyle+xml"/>
  <Override PartName="/xl/charts/colors2.xml" ContentType="application/vnd.ms-office.chartcolorstyle+xml"/>
  <Override PartName="/xl/charts/chartEx2.xml" ContentType="application/vnd.ms-office.chartex+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harts/chart2.xml" ContentType="application/vnd.openxmlformats-officedocument.drawingml.chart+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charts/chart5.xml" ContentType="application/vnd.openxmlformats-officedocument.drawingml.chart+xml"/>
  <Override PartName="/xl/charts/style7.xml" ContentType="application/vnd.ms-office.chartstyle+xml"/>
  <Override PartName="/xl/charts/colors7.xml" ContentType="application/vnd.ms-office.chartcolorstyle+xml"/>
  <Override PartName="/xl/charts/chart6.xml" ContentType="application/vnd.openxmlformats-officedocument.drawingml.chart+xml"/>
  <Override PartName="/xl/charts/style8.xml" ContentType="application/vnd.ms-office.chartstyle+xml"/>
  <Override PartName="/xl/charts/colors8.xml" ContentType="application/vnd.ms-office.chartcolorstyle+xml"/>
  <Override PartName="/xl/charts/chart7.xml" ContentType="application/vnd.openxmlformats-officedocument.drawingml.chart+xml"/>
  <Override PartName="/xl/charts/style9.xml" ContentType="application/vnd.ms-office.chartstyle+xml"/>
  <Override PartName="/xl/charts/colors9.xml" ContentType="application/vnd.ms-office.chartcolorstyle+xml"/>
  <Override PartName="/xl/charts/chart8.xml" ContentType="application/vnd.openxmlformats-officedocument.drawingml.chart+xml"/>
  <Override PartName="/xl/charts/style10.xml" ContentType="application/vnd.ms-office.chartstyle+xml"/>
  <Override PartName="/xl/charts/colors10.xml" ContentType="application/vnd.ms-office.chartcolorstyle+xml"/>
  <Override PartName="/xl/charts/chart9.xml" ContentType="application/vnd.openxmlformats-officedocument.drawingml.chart+xml"/>
  <Override PartName="/xl/charts/style11.xml" ContentType="application/vnd.ms-office.chartstyle+xml"/>
  <Override PartName="/xl/charts/colors11.xml" ContentType="application/vnd.ms-office.chartcolorstyle+xml"/>
  <Override PartName="/xl/charts/chart10.xml" ContentType="application/vnd.openxmlformats-officedocument.drawingml.chart+xml"/>
  <Override PartName="/xl/charts/style12.xml" ContentType="application/vnd.ms-office.chartstyle+xml"/>
  <Override PartName="/xl/charts/colors12.xml" ContentType="application/vnd.ms-office.chartcolorstyle+xml"/>
  <Override PartName="/xl/charts/chart11.xml" ContentType="application/vnd.openxmlformats-officedocument.drawingml.chart+xml"/>
  <Override PartName="/xl/charts/style13.xml" ContentType="application/vnd.ms-office.chartstyle+xml"/>
  <Override PartName="/xl/charts/colors13.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5"/>
  <workbookPr/>
  <mc:AlternateContent xmlns:mc="http://schemas.openxmlformats.org/markup-compatibility/2006">
    <mc:Choice Requires="x15">
      <x15ac:absPath xmlns:x15ac="http://schemas.microsoft.com/office/spreadsheetml/2010/11/ac" url="https://informaplc.sharepoint.com/sites/corporatecommunicationsteam/Shared Documents/Sustainability/01 Sustainable Events - ISEMS/07 Projects/01 Better Stands/02 Better Stands Reporting/Onsite Guidance and Template/Sq m Templates/"/>
    </mc:Choice>
  </mc:AlternateContent>
  <xr:revisionPtr revIDLastSave="1025" documentId="8_{00E6416F-8430-42E9-9CF1-2C69ADE24517}" xr6:coauthVersionLast="47" xr6:coauthVersionMax="47" xr10:uidLastSave="{43B484A7-1A96-4EA5-A5F6-0E4DBBB04C76}"/>
  <bookViews>
    <workbookView xWindow="-120" yWindow="-120" windowWidth="29040" windowHeight="15720" firstSheet="4" activeTab="1" xr2:uid="{00000000-000D-0000-FFFF-FFFF00000000}"/>
  </bookViews>
  <sheets>
    <sheet name="Instructions" sheetId="1" r:id="rId1"/>
    <sheet name="Onsite Assessment" sheetId="2" r:id="rId2"/>
    <sheet name="Dashboard" sheetId="6" state="hidden" r:id="rId3"/>
    <sheet name="Dashboard " sheetId="7" r:id="rId4"/>
    <sheet name="Analysis" sheetId="3" r:id="rId5"/>
    <sheet name="Tables" sheetId="4" r:id="rId6"/>
  </sheets>
  <definedNames>
    <definedName name="_xlchart.v1.0" hidden="1">Tables!$J$5:$J$7</definedName>
    <definedName name="_xlchart.v1.1" hidden="1">Tables!$K$4</definedName>
    <definedName name="_xlchart.v1.2" hidden="1">Tables!$K$5:$K$7</definedName>
    <definedName name="_xlchart.v1.3" hidden="1">Tables!$J$5:$J$7</definedName>
    <definedName name="_xlchart.v1.4" hidden="1">Tables!$L$4</definedName>
    <definedName name="_xlchart.v1.5" hidden="1">Tables!$L$5:$L$7</definedName>
    <definedName name="Unique_Contractors">Tables!#REF!</definedName>
  </definedNames>
  <calcPr calcId="191028"/>
  <pivotCaches>
    <pivotCache cacheId="190" r:id="rId7"/>
    <pivotCache cacheId="191" r:id="rId8"/>
  </pivotCaches>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On_Site_Check_0897ead6-6fb6-4c6d-97c2-d808e5fd1e34" name="On_Site_Check" connection="Query - On_Site_Check"/>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9" roundtripDataSignature="AMtx7mjwBxCGmuxOJeB09m6N1INuSpJ3sQ=="/>
    </ext>
  </extLst>
</workbook>
</file>

<file path=xl/calcChain.xml><?xml version="1.0" encoding="utf-8"?>
<calcChain xmlns="http://schemas.openxmlformats.org/spreadsheetml/2006/main">
  <c r="H6" i="3" l="1" a="1"/>
  <c r="H6" i="3" s="1"/>
  <c r="Q30" i="2" a="1"/>
  <c r="Q30" i="2" s="1"/>
  <c r="Q29" i="2" a="1"/>
  <c r="Q29" i="2" s="1"/>
  <c r="Q28" i="2" a="1"/>
  <c r="Q28" i="2" s="1"/>
  <c r="Q22" i="2" a="1"/>
  <c r="Q22" i="2" s="1"/>
  <c r="H15" i="3"/>
  <c r="Q24" i="2" a="1"/>
  <c r="Q24" i="2" s="1"/>
  <c r="Q12" i="2" a="1"/>
  <c r="Q12" i="2" s="1"/>
  <c r="Q13" i="2" a="1"/>
  <c r="Q13" i="2" s="1"/>
  <c r="Q14" i="2" a="1"/>
  <c r="Q14" i="2" s="1"/>
  <c r="Q15" i="2" a="1"/>
  <c r="Q15" i="2" s="1"/>
  <c r="Q20" i="2" a="1"/>
  <c r="Q20" i="2" s="1"/>
  <c r="Q16" i="2" a="1"/>
  <c r="Q16" i="2" s="1"/>
  <c r="Q17" i="2" a="1"/>
  <c r="Q17" i="2" s="1"/>
  <c r="Q18" i="2" a="1"/>
  <c r="Q18" i="2" s="1"/>
  <c r="Q19" i="2" a="1"/>
  <c r="Q19" i="2" s="1"/>
  <c r="Q26" i="2" a="1"/>
  <c r="Q26" i="2" s="1"/>
  <c r="Q27" i="2" a="1"/>
  <c r="Q27" i="2" s="1"/>
  <c r="Q21" i="2" a="1"/>
  <c r="Q21" i="2" s="1"/>
  <c r="Q23" i="2" a="1"/>
  <c r="Q23" i="2" s="1"/>
  <c r="Q31" i="2" a="1"/>
  <c r="Q31" i="2" s="1"/>
  <c r="Q32" i="2" a="1"/>
  <c r="Q32" i="2" s="1"/>
  <c r="Q33" i="2" a="1"/>
  <c r="Q33" i="2" s="1"/>
  <c r="Q34" i="2" a="1"/>
  <c r="Q34" i="2" s="1"/>
  <c r="Q35" i="2" a="1"/>
  <c r="Q35" i="2" s="1"/>
  <c r="Q36" i="2" a="1"/>
  <c r="Q36" i="2" s="1"/>
  <c r="Q37" i="2" a="1"/>
  <c r="Q37" i="2" s="1"/>
  <c r="Q38" i="2" a="1"/>
  <c r="Q38" i="2" s="1"/>
  <c r="Q39" i="2" a="1"/>
  <c r="Q39" i="2" s="1"/>
  <c r="Q40" i="2" a="1"/>
  <c r="Q40" i="2" s="1"/>
  <c r="Q41" i="2" a="1"/>
  <c r="Q41" i="2" s="1"/>
  <c r="Q42" i="2" a="1"/>
  <c r="Q42" i="2" s="1"/>
  <c r="Q43" i="2" a="1"/>
  <c r="Q43" i="2" s="1"/>
  <c r="Q44" i="2" a="1"/>
  <c r="Q44" i="2" s="1"/>
  <c r="Q45" i="2" a="1"/>
  <c r="Q45" i="2" s="1"/>
  <c r="Q46" i="2" a="1"/>
  <c r="Q46" i="2" s="1"/>
  <c r="Q47" i="2" a="1"/>
  <c r="Q47" i="2" s="1"/>
  <c r="Q48" i="2" a="1"/>
  <c r="Q48" i="2" s="1"/>
  <c r="Q49" i="2" a="1"/>
  <c r="Q49" i="2" s="1"/>
  <c r="Q50" i="2" a="1"/>
  <c r="Q50" i="2" s="1"/>
  <c r="Q51" i="2" a="1"/>
  <c r="Q51" i="2" s="1"/>
  <c r="Q52" i="2" a="1"/>
  <c r="Q52" i="2" s="1"/>
  <c r="Q53" i="2" a="1"/>
  <c r="Q53" i="2" s="1"/>
  <c r="Q54" i="2" a="1"/>
  <c r="Q54" i="2" s="1"/>
  <c r="Q55" i="2" a="1"/>
  <c r="Q55" i="2" s="1"/>
  <c r="Q56" i="2" a="1"/>
  <c r="Q56" i="2" s="1"/>
  <c r="Q57" i="2" a="1"/>
  <c r="Q57" i="2" s="1"/>
  <c r="Q58" i="2" a="1"/>
  <c r="Q58" i="2" s="1"/>
  <c r="Q59" i="2" a="1"/>
  <c r="Q59" i="2" s="1"/>
  <c r="Q60" i="2" a="1"/>
  <c r="Q60" i="2" s="1"/>
  <c r="Q61" i="2" a="1"/>
  <c r="Q61" i="2" s="1"/>
  <c r="Q62" i="2" a="1"/>
  <c r="Q62" i="2" s="1"/>
  <c r="Q63" i="2" a="1"/>
  <c r="Q63" i="2" s="1"/>
  <c r="Q64" i="2" a="1"/>
  <c r="Q64" i="2" s="1"/>
  <c r="Q65" i="2" a="1"/>
  <c r="Q65" i="2" s="1"/>
  <c r="Q66" i="2" a="1"/>
  <c r="Q66" i="2" s="1"/>
  <c r="Q67" i="2" a="1"/>
  <c r="Q67" i="2" s="1"/>
  <c r="Q68" i="2" a="1"/>
  <c r="Q68" i="2" s="1"/>
  <c r="Q69" i="2" a="1"/>
  <c r="Q69" i="2" s="1"/>
  <c r="Q70" i="2" a="1"/>
  <c r="Q70" i="2" s="1"/>
  <c r="Q71" i="2" a="1"/>
  <c r="Q71" i="2" s="1"/>
  <c r="Q72" i="2" a="1"/>
  <c r="Q72" i="2" s="1"/>
  <c r="Q73" i="2" a="1"/>
  <c r="Q73" i="2" s="1"/>
  <c r="Q74" i="2" a="1"/>
  <c r="Q74" i="2" s="1"/>
  <c r="Q75" i="2" a="1"/>
  <c r="Q75" i="2" s="1"/>
  <c r="Q76" i="2" a="1"/>
  <c r="Q76" i="2" s="1"/>
  <c r="Q77" i="2" a="1"/>
  <c r="Q77" i="2" s="1"/>
  <c r="Q78" i="2" a="1"/>
  <c r="Q78" i="2" s="1"/>
  <c r="Q79" i="2" a="1"/>
  <c r="Q79" i="2" s="1"/>
  <c r="Q80" i="2" a="1"/>
  <c r="Q80" i="2" s="1"/>
  <c r="Q81" i="2" a="1"/>
  <c r="Q81" i="2" s="1"/>
  <c r="Q82" i="2" a="1"/>
  <c r="Q82" i="2" s="1"/>
  <c r="Q83" i="2" a="1"/>
  <c r="Q83" i="2" s="1"/>
  <c r="Q84" i="2" a="1"/>
  <c r="Q84" i="2" s="1"/>
  <c r="Q85" i="2" a="1"/>
  <c r="Q85" i="2" s="1"/>
  <c r="Q86" i="2" a="1"/>
  <c r="Q86" i="2" s="1"/>
  <c r="Q87" i="2" a="1"/>
  <c r="Q87" i="2" s="1"/>
  <c r="Q88" i="2" a="1"/>
  <c r="Q88" i="2" s="1"/>
  <c r="Q89" i="2" a="1"/>
  <c r="Q89" i="2" s="1"/>
  <c r="Q90" i="2" a="1"/>
  <c r="Q90" i="2" s="1"/>
  <c r="Q91" i="2" a="1"/>
  <c r="Q91" i="2" s="1"/>
  <c r="Q92" i="2" a="1"/>
  <c r="Q92" i="2" s="1"/>
  <c r="Q93" i="2" a="1"/>
  <c r="Q93" i="2" s="1"/>
  <c r="Q94" i="2" a="1"/>
  <c r="Q94" i="2" s="1"/>
  <c r="Q95" i="2" a="1"/>
  <c r="Q95" i="2" s="1"/>
  <c r="Q96" i="2" a="1"/>
  <c r="Q96" i="2" s="1"/>
  <c r="Q97" i="2" a="1"/>
  <c r="Q97" i="2" s="1"/>
  <c r="Q98" i="2" a="1"/>
  <c r="Q98" i="2" s="1"/>
  <c r="Q99" i="2" a="1"/>
  <c r="Q99" i="2" s="1"/>
  <c r="Q100" i="2" a="1"/>
  <c r="Q100" i="2" s="1"/>
  <c r="Q101" i="2" a="1"/>
  <c r="Q101" i="2" s="1"/>
  <c r="Q102" i="2" a="1"/>
  <c r="Q102" i="2" s="1"/>
  <c r="Q103" i="2" a="1"/>
  <c r="Q103" i="2" s="1"/>
  <c r="Q104" i="2" a="1"/>
  <c r="Q104" i="2" s="1"/>
  <c r="Q105" i="2" a="1"/>
  <c r="Q105" i="2" s="1"/>
  <c r="Q106" i="2" a="1"/>
  <c r="Q106" i="2" s="1"/>
  <c r="Q107" i="2" a="1"/>
  <c r="Q107" i="2" s="1"/>
  <c r="Q108" i="2" a="1"/>
  <c r="Q108" i="2" s="1"/>
  <c r="Q109" i="2" a="1"/>
  <c r="Q109" i="2" s="1"/>
  <c r="Q110" i="2" a="1"/>
  <c r="Q110" i="2" s="1"/>
  <c r="Q111" i="2" a="1"/>
  <c r="Q111" i="2" s="1"/>
  <c r="Q112" i="2" a="1"/>
  <c r="Q112" i="2" s="1"/>
  <c r="Q113" i="2" a="1"/>
  <c r="Q113" i="2" s="1"/>
  <c r="Q114" i="2" a="1"/>
  <c r="Q114" i="2" s="1"/>
  <c r="Q115" i="2" a="1"/>
  <c r="Q115" i="2" s="1"/>
  <c r="Q116" i="2" a="1"/>
  <c r="Q116" i="2" s="1"/>
  <c r="Q117" i="2" a="1"/>
  <c r="Q117" i="2" s="1"/>
  <c r="Q118" i="2" a="1"/>
  <c r="Q118" i="2" s="1"/>
  <c r="Q119" i="2" a="1"/>
  <c r="Q119" i="2" s="1"/>
  <c r="Q120" i="2" a="1"/>
  <c r="Q120" i="2" s="1"/>
  <c r="Q121" i="2" a="1"/>
  <c r="Q121" i="2" s="1"/>
  <c r="Q122" i="2" a="1"/>
  <c r="Q122" i="2" s="1"/>
  <c r="Q123" i="2" a="1"/>
  <c r="Q123" i="2" s="1"/>
  <c r="Q124" i="2" a="1"/>
  <c r="Q124" i="2" s="1"/>
  <c r="Q125" i="2" a="1"/>
  <c r="Q125" i="2" s="1"/>
  <c r="Q126" i="2" a="1"/>
  <c r="Q126" i="2" s="1"/>
  <c r="Q127" i="2" a="1"/>
  <c r="Q127" i="2" s="1"/>
  <c r="Q128" i="2" a="1"/>
  <c r="Q128" i="2" s="1"/>
  <c r="Q129" i="2" a="1"/>
  <c r="Q129" i="2" s="1"/>
  <c r="Q130" i="2" a="1"/>
  <c r="Q130" i="2" s="1"/>
  <c r="Q131" i="2" a="1"/>
  <c r="Q131" i="2" s="1"/>
  <c r="Q132" i="2" a="1"/>
  <c r="Q132" i="2" s="1"/>
  <c r="Q133" i="2" a="1"/>
  <c r="Q133" i="2" s="1"/>
  <c r="Q134" i="2" a="1"/>
  <c r="Q134" i="2" s="1"/>
  <c r="Q135" i="2" a="1"/>
  <c r="Q135" i="2" s="1"/>
  <c r="Q136" i="2" a="1"/>
  <c r="Q136" i="2" s="1"/>
  <c r="Q137" i="2" a="1"/>
  <c r="Q137" i="2" s="1"/>
  <c r="Q138" i="2" a="1"/>
  <c r="Q138" i="2" s="1"/>
  <c r="Q139" i="2" a="1"/>
  <c r="Q139" i="2" s="1"/>
  <c r="Q140" i="2" a="1"/>
  <c r="Q140" i="2" s="1"/>
  <c r="Q141" i="2" a="1"/>
  <c r="Q141" i="2" s="1"/>
  <c r="Q142" i="2" a="1"/>
  <c r="Q142" i="2" s="1"/>
  <c r="Q143" i="2" a="1"/>
  <c r="Q143" i="2" s="1"/>
  <c r="Q144" i="2" a="1"/>
  <c r="Q144" i="2" s="1"/>
  <c r="Q145" i="2" a="1"/>
  <c r="Q145" i="2" s="1"/>
  <c r="Q146" i="2" a="1"/>
  <c r="Q146" i="2" s="1"/>
  <c r="Q147" i="2" a="1"/>
  <c r="Q147" i="2" s="1"/>
  <c r="Q148" i="2" a="1"/>
  <c r="Q148" i="2" s="1"/>
  <c r="Q149" i="2" a="1"/>
  <c r="Q149" i="2" s="1"/>
  <c r="Q150" i="2" a="1"/>
  <c r="Q150" i="2" s="1"/>
  <c r="Q151" i="2" a="1"/>
  <c r="Q151" i="2" s="1"/>
  <c r="Q152" i="2" a="1"/>
  <c r="Q152" i="2" s="1"/>
  <c r="Q153" i="2" a="1"/>
  <c r="Q153" i="2" s="1"/>
  <c r="Q154" i="2" a="1"/>
  <c r="Q154" i="2" s="1"/>
  <c r="Q155" i="2" a="1"/>
  <c r="Q155" i="2" s="1"/>
  <c r="Q156" i="2" a="1"/>
  <c r="Q156" i="2" s="1"/>
  <c r="Q157" i="2" a="1"/>
  <c r="Q157" i="2" s="1"/>
  <c r="Q158" i="2" a="1"/>
  <c r="Q158" i="2" s="1"/>
  <c r="Q159" i="2" a="1"/>
  <c r="Q159" i="2" s="1"/>
  <c r="Q160" i="2" a="1"/>
  <c r="Q160" i="2" s="1"/>
  <c r="Q161" i="2" a="1"/>
  <c r="Q161" i="2" s="1"/>
  <c r="Q162" i="2" a="1"/>
  <c r="Q162" i="2" s="1"/>
  <c r="Q163" i="2" a="1"/>
  <c r="Q163" i="2" s="1"/>
  <c r="Q164" i="2" a="1"/>
  <c r="Q164" i="2" s="1"/>
  <c r="Q165" i="2" a="1"/>
  <c r="Q165" i="2" s="1"/>
  <c r="Q166" i="2" a="1"/>
  <c r="Q166" i="2" s="1"/>
  <c r="Q167" i="2" a="1"/>
  <c r="Q167" i="2" s="1"/>
  <c r="Q168" i="2" a="1"/>
  <c r="Q168" i="2" s="1"/>
  <c r="Q169" i="2" a="1"/>
  <c r="Q169" i="2" s="1"/>
  <c r="Q170" i="2" a="1"/>
  <c r="Q170" i="2" s="1"/>
  <c r="Q171" i="2" a="1"/>
  <c r="Q171" i="2" s="1"/>
  <c r="Q172" i="2" a="1"/>
  <c r="Q172" i="2" s="1"/>
  <c r="Q173" i="2" a="1"/>
  <c r="Q173" i="2" s="1"/>
  <c r="Q174" i="2" a="1"/>
  <c r="Q174" i="2" s="1"/>
  <c r="Q175" i="2" a="1"/>
  <c r="Q175" i="2" s="1"/>
  <c r="Q176" i="2" a="1"/>
  <c r="Q176" i="2" s="1"/>
  <c r="Q177" i="2" a="1"/>
  <c r="Q177" i="2" s="1"/>
  <c r="Q178" i="2" a="1"/>
  <c r="Q178" i="2" s="1"/>
  <c r="Q179" i="2" a="1"/>
  <c r="Q179" i="2" s="1"/>
  <c r="Q180" i="2" a="1"/>
  <c r="Q180" i="2" s="1"/>
  <c r="Q181" i="2" a="1"/>
  <c r="Q181" i="2" s="1"/>
  <c r="Q182" i="2" a="1"/>
  <c r="Q182" i="2" s="1"/>
  <c r="Q183" i="2" a="1"/>
  <c r="Q183" i="2" s="1"/>
  <c r="Q184" i="2" a="1"/>
  <c r="Q184" i="2" s="1"/>
  <c r="Q185" i="2" a="1"/>
  <c r="Q185" i="2" s="1"/>
  <c r="Q186" i="2" a="1"/>
  <c r="Q186" i="2" s="1"/>
  <c r="Q187" i="2" a="1"/>
  <c r="Q187" i="2" s="1"/>
  <c r="Q188" i="2" a="1"/>
  <c r="Q188" i="2" s="1"/>
  <c r="Q189" i="2" a="1"/>
  <c r="Q189" i="2" s="1"/>
  <c r="Q190" i="2" a="1"/>
  <c r="Q190" i="2" s="1"/>
  <c r="Q191" i="2" a="1"/>
  <c r="Q191" i="2" s="1"/>
  <c r="Q192" i="2" a="1"/>
  <c r="Q192" i="2" s="1"/>
  <c r="Q193" i="2" a="1"/>
  <c r="Q193" i="2" s="1"/>
  <c r="Q194" i="2" a="1"/>
  <c r="Q194" i="2" s="1"/>
  <c r="Q195" i="2" a="1"/>
  <c r="Q195" i="2" s="1"/>
  <c r="Q196" i="2" a="1"/>
  <c r="Q196" i="2" s="1"/>
  <c r="Q197" i="2" a="1"/>
  <c r="Q197" i="2" s="1"/>
  <c r="Q198" i="2" a="1"/>
  <c r="Q198" i="2" s="1"/>
  <c r="Q199" i="2" a="1"/>
  <c r="Q199" i="2" s="1"/>
  <c r="Q200" i="2" a="1"/>
  <c r="Q200" i="2" s="1"/>
  <c r="Q201" i="2" a="1"/>
  <c r="Q201" i="2" s="1"/>
  <c r="Q202" i="2" a="1"/>
  <c r="Q202" i="2" s="1"/>
  <c r="Q203" i="2" a="1"/>
  <c r="Q203" i="2" s="1"/>
  <c r="Q204" i="2" a="1"/>
  <c r="Q204" i="2" s="1"/>
  <c r="Q205" i="2" a="1"/>
  <c r="Q205" i="2" s="1"/>
  <c r="Q206" i="2" a="1"/>
  <c r="Q206" i="2" s="1"/>
  <c r="Q207" i="2" a="1"/>
  <c r="Q207" i="2" s="1"/>
  <c r="Q208" i="2" a="1"/>
  <c r="Q208" i="2" s="1"/>
  <c r="Q209" i="2" a="1"/>
  <c r="Q209" i="2" s="1"/>
  <c r="Q210" i="2" a="1"/>
  <c r="Q210" i="2" s="1"/>
  <c r="Q211" i="2" a="1"/>
  <c r="Q211" i="2" s="1"/>
  <c r="Q212" i="2" a="1"/>
  <c r="Q212" i="2" s="1"/>
  <c r="Q213" i="2" a="1"/>
  <c r="Q213" i="2" s="1"/>
  <c r="Q214" i="2" a="1"/>
  <c r="Q214" i="2" s="1"/>
  <c r="Q215" i="2" a="1"/>
  <c r="Q215" i="2" s="1"/>
  <c r="Q216" i="2" a="1"/>
  <c r="Q216" i="2" s="1"/>
  <c r="Q217" i="2" a="1"/>
  <c r="Q217" i="2" s="1"/>
  <c r="Q218" i="2" a="1"/>
  <c r="Q218" i="2" s="1"/>
  <c r="Q219" i="2" a="1"/>
  <c r="Q219" i="2" s="1"/>
  <c r="Q220" i="2" a="1"/>
  <c r="Q220" i="2" s="1"/>
  <c r="Q221" i="2" a="1"/>
  <c r="Q221" i="2" s="1"/>
  <c r="Q222" i="2" a="1"/>
  <c r="Q222" i="2" s="1"/>
  <c r="Q223" i="2" a="1"/>
  <c r="Q223" i="2" s="1"/>
  <c r="Q224" i="2" a="1"/>
  <c r="Q224" i="2" s="1"/>
  <c r="Q225" i="2" a="1"/>
  <c r="Q225" i="2" s="1"/>
  <c r="Q226" i="2" a="1"/>
  <c r="Q226" i="2" s="1"/>
  <c r="Q227" i="2" a="1"/>
  <c r="Q227" i="2" s="1"/>
  <c r="Q228" i="2" a="1"/>
  <c r="Q228" i="2" s="1"/>
  <c r="Q229" i="2" a="1"/>
  <c r="Q229" i="2" s="1"/>
  <c r="Q230" i="2" a="1"/>
  <c r="Q230" i="2" s="1"/>
  <c r="Q231" i="2" a="1"/>
  <c r="Q231" i="2" s="1"/>
  <c r="Q232" i="2" a="1"/>
  <c r="Q232" i="2" s="1"/>
  <c r="Q233" i="2" a="1"/>
  <c r="Q233" i="2" s="1"/>
  <c r="Q234" i="2" a="1"/>
  <c r="Q234" i="2" s="1"/>
  <c r="Q235" i="2" a="1"/>
  <c r="Q235" i="2" s="1"/>
  <c r="Q236" i="2" a="1"/>
  <c r="Q236" i="2" s="1"/>
  <c r="Q237" i="2" a="1"/>
  <c r="Q237" i="2" s="1"/>
  <c r="Q238" i="2" a="1"/>
  <c r="Q238" i="2" s="1"/>
  <c r="Q239" i="2" a="1"/>
  <c r="Q239" i="2" s="1"/>
  <c r="Q240" i="2" a="1"/>
  <c r="Q240" i="2" s="1"/>
  <c r="Q241" i="2" a="1"/>
  <c r="Q241" i="2" s="1"/>
  <c r="Q242" i="2" a="1"/>
  <c r="Q242" i="2" s="1"/>
  <c r="Q243" i="2" a="1"/>
  <c r="Q243" i="2" s="1"/>
  <c r="Q244" i="2" a="1"/>
  <c r="Q244" i="2" s="1"/>
  <c r="Q245" i="2" a="1"/>
  <c r="Q245" i="2" s="1"/>
  <c r="Q246" i="2" a="1"/>
  <c r="Q246" i="2" s="1"/>
  <c r="Q247" i="2" a="1"/>
  <c r="Q247" i="2" s="1"/>
  <c r="Q248" i="2" a="1"/>
  <c r="Q248" i="2" s="1"/>
  <c r="Q249" i="2" a="1"/>
  <c r="Q249" i="2" s="1"/>
  <c r="Q250" i="2" a="1"/>
  <c r="Q250" i="2" s="1"/>
  <c r="Q251" i="2" a="1"/>
  <c r="Q251" i="2" s="1"/>
  <c r="Q252" i="2" a="1"/>
  <c r="Q252" i="2" s="1"/>
  <c r="Q253" i="2" a="1"/>
  <c r="Q253" i="2" s="1"/>
  <c r="Q254" i="2" a="1"/>
  <c r="Q254" i="2" s="1"/>
  <c r="Q255" i="2" a="1"/>
  <c r="Q255" i="2" s="1"/>
  <c r="Q256" i="2" a="1"/>
  <c r="Q256" i="2" s="1"/>
  <c r="Q257" i="2" a="1"/>
  <c r="Q257" i="2" s="1"/>
  <c r="Q258" i="2" a="1"/>
  <c r="Q258" i="2" s="1"/>
  <c r="Q259" i="2" a="1"/>
  <c r="Q259" i="2" s="1"/>
  <c r="Q260" i="2" a="1"/>
  <c r="Q260" i="2" s="1"/>
  <c r="Q261" i="2" a="1"/>
  <c r="Q261" i="2" s="1"/>
  <c r="Q262" i="2" a="1"/>
  <c r="Q262" i="2" s="1"/>
  <c r="Q263" i="2" a="1"/>
  <c r="Q263" i="2" s="1"/>
  <c r="Q264" i="2" a="1"/>
  <c r="Q264" i="2" s="1"/>
  <c r="Q265" i="2" a="1"/>
  <c r="Q265" i="2" s="1"/>
  <c r="Q266" i="2" a="1"/>
  <c r="Q266" i="2" s="1"/>
  <c r="Q267" i="2" a="1"/>
  <c r="Q267" i="2" s="1"/>
  <c r="Q268" i="2" a="1"/>
  <c r="Q268" i="2" s="1"/>
  <c r="Q269" i="2" a="1"/>
  <c r="Q269" i="2" s="1"/>
  <c r="Q270" i="2" a="1"/>
  <c r="Q270" i="2" s="1"/>
  <c r="Q271" i="2" a="1"/>
  <c r="Q271" i="2" s="1"/>
  <c r="Q272" i="2" a="1"/>
  <c r="Q272" i="2" s="1"/>
  <c r="Q273" i="2" a="1"/>
  <c r="Q273" i="2" s="1"/>
  <c r="Q274" i="2" a="1"/>
  <c r="Q274" i="2" s="1"/>
  <c r="Q275" i="2" a="1"/>
  <c r="Q275" i="2" s="1"/>
  <c r="Q276" i="2" a="1"/>
  <c r="Q276" i="2" s="1"/>
  <c r="Q277" i="2" a="1"/>
  <c r="Q277" i="2" s="1"/>
  <c r="Q278" i="2" a="1"/>
  <c r="Q278" i="2" s="1"/>
  <c r="Q279" i="2" a="1"/>
  <c r="Q279" i="2" s="1"/>
  <c r="Q280" i="2" a="1"/>
  <c r="Q280" i="2" s="1"/>
  <c r="Q281" i="2" a="1"/>
  <c r="Q281" i="2" s="1"/>
  <c r="Q282" i="2" a="1"/>
  <c r="Q282" i="2" s="1"/>
  <c r="Q283" i="2" a="1"/>
  <c r="Q283" i="2" s="1"/>
  <c r="Q284" i="2" a="1"/>
  <c r="Q284" i="2" s="1"/>
  <c r="Q285" i="2" a="1"/>
  <c r="Q285" i="2" s="1"/>
  <c r="Q286" i="2" a="1"/>
  <c r="Q286" i="2" s="1"/>
  <c r="Q287" i="2" a="1"/>
  <c r="Q287" i="2" s="1"/>
  <c r="Q288" i="2" a="1"/>
  <c r="Q288" i="2" s="1"/>
  <c r="Q289" i="2" a="1"/>
  <c r="Q289" i="2" s="1"/>
  <c r="Q290" i="2" a="1"/>
  <c r="Q290" i="2" s="1"/>
  <c r="Q291" i="2" a="1"/>
  <c r="Q291" i="2" s="1"/>
  <c r="Q292" i="2" a="1"/>
  <c r="Q292" i="2" s="1"/>
  <c r="Q293" i="2" a="1"/>
  <c r="Q293" i="2" s="1"/>
  <c r="Q294" i="2" a="1"/>
  <c r="Q294" i="2" s="1"/>
  <c r="Q295" i="2" a="1"/>
  <c r="Q295" i="2" s="1"/>
  <c r="Q296" i="2" a="1"/>
  <c r="Q296" i="2" s="1"/>
  <c r="Q297" i="2" a="1"/>
  <c r="Q297" i="2" s="1"/>
  <c r="Q298" i="2" a="1"/>
  <c r="Q298" i="2" s="1"/>
  <c r="Q299" i="2" a="1"/>
  <c r="Q299" i="2" s="1"/>
  <c r="Q300" i="2" a="1"/>
  <c r="Q300" i="2" s="1"/>
  <c r="Q301" i="2" a="1"/>
  <c r="Q301" i="2" s="1"/>
  <c r="Q302" i="2" a="1"/>
  <c r="Q302" i="2" s="1"/>
  <c r="Q303" i="2" a="1"/>
  <c r="Q303" i="2" s="1"/>
  <c r="Q304" i="2" a="1"/>
  <c r="Q304" i="2" s="1"/>
  <c r="Q305" i="2" a="1"/>
  <c r="Q305" i="2" s="1"/>
  <c r="Q306" i="2" a="1"/>
  <c r="Q306" i="2" s="1"/>
  <c r="Q307" i="2" a="1"/>
  <c r="Q307" i="2" s="1"/>
  <c r="Q308" i="2" a="1"/>
  <c r="Q308" i="2" s="1"/>
  <c r="Q309" i="2" a="1"/>
  <c r="Q309" i="2" s="1"/>
  <c r="Q310" i="2" a="1"/>
  <c r="Q310" i="2" s="1"/>
  <c r="Q311" i="2" a="1"/>
  <c r="Q311" i="2" s="1"/>
  <c r="Q312" i="2" a="1"/>
  <c r="Q312" i="2" s="1"/>
  <c r="Q313" i="2" a="1"/>
  <c r="Q313" i="2" s="1"/>
  <c r="Q314" i="2" a="1"/>
  <c r="Q314" i="2" s="1"/>
  <c r="Q315" i="2" a="1"/>
  <c r="Q315" i="2" s="1"/>
  <c r="Q316" i="2" a="1"/>
  <c r="Q316" i="2" s="1"/>
  <c r="Q317" i="2" a="1"/>
  <c r="Q317" i="2" s="1"/>
  <c r="Q318" i="2" a="1"/>
  <c r="Q318" i="2" s="1"/>
  <c r="Q319" i="2" a="1"/>
  <c r="Q319" i="2" s="1"/>
  <c r="Q320" i="2" a="1"/>
  <c r="Q320" i="2" s="1"/>
  <c r="Q321" i="2" a="1"/>
  <c r="Q321" i="2" s="1"/>
  <c r="Q322" i="2" a="1"/>
  <c r="Q322" i="2" s="1"/>
  <c r="Q323" i="2" a="1"/>
  <c r="Q323" i="2" s="1"/>
  <c r="Q324" i="2" a="1"/>
  <c r="Q324" i="2" s="1"/>
  <c r="Q325" i="2" a="1"/>
  <c r="Q325" i="2" s="1"/>
  <c r="Q326" i="2" a="1"/>
  <c r="Q326" i="2" s="1"/>
  <c r="Q327" i="2" a="1"/>
  <c r="Q327" i="2" s="1"/>
  <c r="Q328" i="2" a="1"/>
  <c r="Q328" i="2" s="1"/>
  <c r="Q329" i="2" a="1"/>
  <c r="Q329" i="2" s="1"/>
  <c r="Q330" i="2" a="1"/>
  <c r="Q330" i="2" s="1"/>
  <c r="Q331" i="2" a="1"/>
  <c r="Q331" i="2" s="1"/>
  <c r="Q332" i="2" a="1"/>
  <c r="Q332" i="2" s="1"/>
  <c r="Q333" i="2" a="1"/>
  <c r="Q333" i="2" s="1"/>
  <c r="Q334" i="2" a="1"/>
  <c r="Q334" i="2" s="1"/>
  <c r="Q335" i="2" a="1"/>
  <c r="Q335" i="2" s="1"/>
  <c r="Q336" i="2" a="1"/>
  <c r="Q336" i="2" s="1"/>
  <c r="Q337" i="2" a="1"/>
  <c r="Q337" i="2" s="1"/>
  <c r="Q338" i="2" a="1"/>
  <c r="Q338" i="2" s="1"/>
  <c r="Q339" i="2" a="1"/>
  <c r="Q339" i="2" s="1"/>
  <c r="Q340" i="2" a="1"/>
  <c r="Q340" i="2" s="1"/>
  <c r="Q341" i="2" a="1"/>
  <c r="Q341" i="2" s="1"/>
  <c r="Q342" i="2" a="1"/>
  <c r="Q342" i="2" s="1"/>
  <c r="Q343" i="2" a="1"/>
  <c r="Q343" i="2" s="1"/>
  <c r="Q344" i="2" a="1"/>
  <c r="Q344" i="2" s="1"/>
  <c r="Q345" i="2" a="1"/>
  <c r="Q345" i="2" s="1"/>
  <c r="Q346" i="2" a="1"/>
  <c r="Q346" i="2" s="1"/>
  <c r="Q347" i="2" a="1"/>
  <c r="Q347" i="2" s="1"/>
  <c r="Q348" i="2" a="1"/>
  <c r="Q348" i="2" s="1"/>
  <c r="Q349" i="2" a="1"/>
  <c r="Q349" i="2" s="1"/>
  <c r="Q350" i="2" a="1"/>
  <c r="Q350" i="2" s="1"/>
  <c r="Q351" i="2" a="1"/>
  <c r="Q351" i="2" s="1"/>
  <c r="Q352" i="2" a="1"/>
  <c r="Q352" i="2" s="1"/>
  <c r="Q353" i="2" a="1"/>
  <c r="Q353" i="2" s="1"/>
  <c r="Q354" i="2" a="1"/>
  <c r="Q354" i="2" s="1"/>
  <c r="Q355" i="2" a="1"/>
  <c r="Q355" i="2" s="1"/>
  <c r="Q356" i="2" a="1"/>
  <c r="Q356" i="2" s="1"/>
  <c r="Q357" i="2" a="1"/>
  <c r="Q357" i="2" s="1"/>
  <c r="Q358" i="2" a="1"/>
  <c r="Q358" i="2" s="1"/>
  <c r="Q359" i="2" a="1"/>
  <c r="Q359" i="2" s="1"/>
  <c r="Q360" i="2" a="1"/>
  <c r="Q360" i="2" s="1"/>
  <c r="Q361" i="2" a="1"/>
  <c r="Q361" i="2" s="1"/>
  <c r="Q362" i="2" a="1"/>
  <c r="Q362" i="2" s="1"/>
  <c r="Q363" i="2" a="1"/>
  <c r="Q363" i="2" s="1"/>
  <c r="Q364" i="2" a="1"/>
  <c r="Q364" i="2" s="1"/>
  <c r="Q365" i="2" a="1"/>
  <c r="Q365" i="2" s="1"/>
  <c r="Q366" i="2" a="1"/>
  <c r="Q366" i="2" s="1"/>
  <c r="Q367" i="2" a="1"/>
  <c r="Q367" i="2" s="1"/>
  <c r="Q368" i="2" a="1"/>
  <c r="Q368" i="2" s="1"/>
  <c r="Q369" i="2" a="1"/>
  <c r="Q369" i="2" s="1"/>
  <c r="Q370" i="2" a="1"/>
  <c r="Q370" i="2" s="1"/>
  <c r="Q371" i="2" a="1"/>
  <c r="Q371" i="2" s="1"/>
  <c r="Q372" i="2" a="1"/>
  <c r="Q372" i="2" s="1"/>
  <c r="Q373" i="2" a="1"/>
  <c r="Q373" i="2" s="1"/>
  <c r="Q374" i="2" a="1"/>
  <c r="Q374" i="2" s="1"/>
  <c r="Q375" i="2" a="1"/>
  <c r="Q375" i="2" s="1"/>
  <c r="Q376" i="2" a="1"/>
  <c r="Q376" i="2" s="1"/>
  <c r="Q377" i="2" a="1"/>
  <c r="Q377" i="2" s="1"/>
  <c r="Q378" i="2" a="1"/>
  <c r="Q378" i="2" s="1"/>
  <c r="Q379" i="2" a="1"/>
  <c r="Q379" i="2" s="1"/>
  <c r="Q380" i="2" a="1"/>
  <c r="Q380" i="2" s="1"/>
  <c r="Q381" i="2" a="1"/>
  <c r="Q381" i="2" s="1"/>
  <c r="Q382" i="2" a="1"/>
  <c r="Q382" i="2" s="1"/>
  <c r="Q383" i="2" a="1"/>
  <c r="Q383" i="2" s="1"/>
  <c r="Q384" i="2" a="1"/>
  <c r="Q384" i="2" s="1"/>
  <c r="Q385" i="2" a="1"/>
  <c r="Q385" i="2" s="1"/>
  <c r="Q386" i="2" a="1"/>
  <c r="Q386" i="2" s="1"/>
  <c r="Q387" i="2" a="1"/>
  <c r="Q387" i="2" s="1"/>
  <c r="Q388" i="2" a="1"/>
  <c r="Q388" i="2" s="1"/>
  <c r="Q389" i="2" a="1"/>
  <c r="Q389" i="2" s="1"/>
  <c r="Q390" i="2" a="1"/>
  <c r="Q390" i="2" s="1"/>
  <c r="Q391" i="2" a="1"/>
  <c r="Q391" i="2" s="1"/>
  <c r="Q392" i="2" a="1"/>
  <c r="Q392" i="2" s="1"/>
  <c r="Q393" i="2" a="1"/>
  <c r="Q393" i="2" s="1"/>
  <c r="Q394" i="2" a="1"/>
  <c r="Q394" i="2" s="1"/>
  <c r="Q395" i="2" a="1"/>
  <c r="Q395" i="2" s="1"/>
  <c r="Q396" i="2" a="1"/>
  <c r="Q396" i="2" s="1"/>
  <c r="Q397" i="2" a="1"/>
  <c r="Q397" i="2" s="1"/>
  <c r="Q398" i="2" a="1"/>
  <c r="Q398" i="2" s="1"/>
  <c r="Q399" i="2" a="1"/>
  <c r="Q399" i="2" s="1"/>
  <c r="Q400" i="2" a="1"/>
  <c r="Q400" i="2" s="1"/>
  <c r="Q401" i="2" a="1"/>
  <c r="Q401" i="2" s="1"/>
  <c r="Q402" i="2" a="1"/>
  <c r="Q402" i="2" s="1"/>
  <c r="Q403" i="2" a="1"/>
  <c r="Q403" i="2" s="1"/>
  <c r="Q404" i="2" a="1"/>
  <c r="Q404" i="2" s="1"/>
  <c r="Q405" i="2" a="1"/>
  <c r="Q405" i="2" s="1"/>
  <c r="Q406" i="2" a="1"/>
  <c r="Q406" i="2" s="1"/>
  <c r="Q407" i="2" a="1"/>
  <c r="Q407" i="2" s="1"/>
  <c r="Q408" i="2" a="1"/>
  <c r="Q408" i="2" s="1"/>
  <c r="Q409" i="2" a="1"/>
  <c r="Q409" i="2" s="1"/>
  <c r="Q410" i="2" a="1"/>
  <c r="Q410" i="2" s="1"/>
  <c r="Q411" i="2" a="1"/>
  <c r="Q411" i="2" s="1"/>
  <c r="Q412" i="2" a="1"/>
  <c r="Q412" i="2" s="1"/>
  <c r="Q413" i="2" a="1"/>
  <c r="Q413" i="2" s="1"/>
  <c r="Q414" i="2" a="1"/>
  <c r="Q414" i="2" s="1"/>
  <c r="Q415" i="2" a="1"/>
  <c r="Q415" i="2" s="1"/>
  <c r="Q416" i="2" a="1"/>
  <c r="Q416" i="2" s="1"/>
  <c r="Q417" i="2" a="1"/>
  <c r="Q417" i="2" s="1"/>
  <c r="Q418" i="2" a="1"/>
  <c r="Q418" i="2" s="1"/>
  <c r="Q419" i="2" a="1"/>
  <c r="Q419" i="2" s="1"/>
  <c r="Q420" i="2" a="1"/>
  <c r="Q420" i="2" s="1"/>
  <c r="Q421" i="2" a="1"/>
  <c r="Q421" i="2" s="1"/>
  <c r="Q422" i="2" a="1"/>
  <c r="Q422" i="2" s="1"/>
  <c r="Q423" i="2" a="1"/>
  <c r="Q423" i="2" s="1"/>
  <c r="Q424" i="2" a="1"/>
  <c r="Q424" i="2" s="1"/>
  <c r="Q425" i="2" a="1"/>
  <c r="Q425" i="2" s="1"/>
  <c r="Q426" i="2" a="1"/>
  <c r="Q426" i="2" s="1"/>
  <c r="Q427" i="2" a="1"/>
  <c r="Q427" i="2" s="1"/>
  <c r="Q428" i="2" a="1"/>
  <c r="Q428" i="2" s="1"/>
  <c r="Q429" i="2" a="1"/>
  <c r="Q429" i="2" s="1"/>
  <c r="Q430" i="2" a="1"/>
  <c r="Q430" i="2" s="1"/>
  <c r="Q431" i="2" a="1"/>
  <c r="Q431" i="2" s="1"/>
  <c r="Q432" i="2" a="1"/>
  <c r="Q432" i="2" s="1"/>
  <c r="Q433" i="2" a="1"/>
  <c r="Q433" i="2" s="1"/>
  <c r="Q434" i="2" a="1"/>
  <c r="Q434" i="2" s="1"/>
  <c r="Q435" i="2" a="1"/>
  <c r="Q435" i="2" s="1"/>
  <c r="Q436" i="2" a="1"/>
  <c r="Q436" i="2" s="1"/>
  <c r="Q437" i="2" a="1"/>
  <c r="Q437" i="2" s="1"/>
  <c r="Q438" i="2" a="1"/>
  <c r="Q438" i="2" s="1"/>
  <c r="Q439" i="2" a="1"/>
  <c r="Q439" i="2" s="1"/>
  <c r="Q440" i="2" a="1"/>
  <c r="Q440" i="2" s="1"/>
  <c r="Q441" i="2" a="1"/>
  <c r="Q441" i="2" s="1"/>
  <c r="Q442" i="2" a="1"/>
  <c r="Q442" i="2" s="1"/>
  <c r="Q443" i="2" a="1"/>
  <c r="Q443" i="2" s="1"/>
  <c r="Q444" i="2" a="1"/>
  <c r="Q444" i="2" s="1"/>
  <c r="Q445" i="2" a="1"/>
  <c r="Q445" i="2" s="1"/>
  <c r="Q446" i="2" a="1"/>
  <c r="Q446" i="2" s="1"/>
  <c r="Q447" i="2" a="1"/>
  <c r="Q447" i="2" s="1"/>
  <c r="Q448" i="2" a="1"/>
  <c r="Q448" i="2" s="1"/>
  <c r="Q449" i="2" a="1"/>
  <c r="Q449" i="2" s="1"/>
  <c r="Q450" i="2" a="1"/>
  <c r="Q450" i="2" s="1"/>
  <c r="Q451" i="2" a="1"/>
  <c r="Q451" i="2" s="1"/>
  <c r="Q452" i="2" a="1"/>
  <c r="Q452" i="2" s="1"/>
  <c r="Q453" i="2" a="1"/>
  <c r="Q453" i="2" s="1"/>
  <c r="Q454" i="2" a="1"/>
  <c r="Q454" i="2" s="1"/>
  <c r="Q455" i="2" a="1"/>
  <c r="Q455" i="2" s="1"/>
  <c r="Q456" i="2" a="1"/>
  <c r="Q456" i="2" s="1"/>
  <c r="Q457" i="2" a="1"/>
  <c r="Q457" i="2" s="1"/>
  <c r="Q458" i="2" a="1"/>
  <c r="Q458" i="2" s="1"/>
  <c r="Q459" i="2" a="1"/>
  <c r="Q459" i="2" s="1"/>
  <c r="Q460" i="2" a="1"/>
  <c r="Q460" i="2" s="1"/>
  <c r="Q461" i="2" a="1"/>
  <c r="Q461" i="2" s="1"/>
  <c r="Q462" i="2" a="1"/>
  <c r="Q462" i="2" s="1"/>
  <c r="Q463" i="2" a="1"/>
  <c r="Q463" i="2" s="1"/>
  <c r="Q464" i="2" a="1"/>
  <c r="Q464" i="2" s="1"/>
  <c r="Q465" i="2" a="1"/>
  <c r="Q465" i="2" s="1"/>
  <c r="Q466" i="2" a="1"/>
  <c r="Q466" i="2" s="1"/>
  <c r="Q467" i="2" a="1"/>
  <c r="Q467" i="2" s="1"/>
  <c r="Q468" i="2" a="1"/>
  <c r="Q468" i="2" s="1"/>
  <c r="Q469" i="2" a="1"/>
  <c r="Q469" i="2" s="1"/>
  <c r="Q470" i="2" a="1"/>
  <c r="Q470" i="2" s="1"/>
  <c r="Q471" i="2" a="1"/>
  <c r="Q471" i="2" s="1"/>
  <c r="Q472" i="2" a="1"/>
  <c r="Q472" i="2" s="1"/>
  <c r="Q473" i="2" a="1"/>
  <c r="Q473" i="2" s="1"/>
  <c r="Q474" i="2" a="1"/>
  <c r="Q474" i="2" s="1"/>
  <c r="Q475" i="2" a="1"/>
  <c r="Q475" i="2" s="1"/>
  <c r="Q476" i="2" a="1"/>
  <c r="Q476" i="2" s="1"/>
  <c r="Q477" i="2" a="1"/>
  <c r="Q477" i="2" s="1"/>
  <c r="Q478" i="2" a="1"/>
  <c r="Q478" i="2" s="1"/>
  <c r="Q479" i="2" a="1"/>
  <c r="Q479" i="2" s="1"/>
  <c r="Q480" i="2" a="1"/>
  <c r="Q480" i="2" s="1"/>
  <c r="Q481" i="2" a="1"/>
  <c r="Q481" i="2" s="1"/>
  <c r="Q482" i="2" a="1"/>
  <c r="Q482" i="2" s="1"/>
  <c r="Q483" i="2" a="1"/>
  <c r="Q483" i="2" s="1"/>
  <c r="Q484" i="2" a="1"/>
  <c r="Q484" i="2" s="1"/>
  <c r="Q485" i="2" a="1"/>
  <c r="Q485" i="2" s="1"/>
  <c r="Q486" i="2" a="1"/>
  <c r="Q486" i="2" s="1"/>
  <c r="Q487" i="2" a="1"/>
  <c r="Q487" i="2" s="1"/>
  <c r="Q488" i="2" a="1"/>
  <c r="Q488" i="2" s="1"/>
  <c r="Q489" i="2" a="1"/>
  <c r="Q489" i="2" s="1"/>
  <c r="Q490" i="2" a="1"/>
  <c r="Q490" i="2" s="1"/>
  <c r="Q491" i="2" a="1"/>
  <c r="Q491" i="2" s="1"/>
  <c r="Q492" i="2" a="1"/>
  <c r="Q492" i="2" s="1"/>
  <c r="Q493" i="2" a="1"/>
  <c r="Q493" i="2" s="1"/>
  <c r="Q494" i="2" a="1"/>
  <c r="Q494" i="2" s="1"/>
  <c r="Q495" i="2" a="1"/>
  <c r="Q495" i="2" s="1"/>
  <c r="Q496" i="2" a="1"/>
  <c r="Q496" i="2" s="1"/>
  <c r="Q497" i="2" a="1"/>
  <c r="Q497" i="2" s="1"/>
  <c r="Q498" i="2" a="1"/>
  <c r="Q498" i="2" s="1"/>
  <c r="Q499" i="2" a="1"/>
  <c r="Q499" i="2" s="1"/>
  <c r="Q500" i="2" a="1"/>
  <c r="Q500" i="2" s="1"/>
  <c r="Q501" i="2" a="1"/>
  <c r="Q501" i="2" s="1"/>
  <c r="Q502" i="2" a="1"/>
  <c r="Q502" i="2" s="1"/>
  <c r="Q503" i="2" a="1"/>
  <c r="Q503" i="2" s="1"/>
  <c r="Q504" i="2" a="1"/>
  <c r="Q504" i="2" s="1"/>
  <c r="Q505" i="2" a="1"/>
  <c r="Q505" i="2" s="1"/>
  <c r="Q506" i="2" a="1"/>
  <c r="Q506" i="2" s="1"/>
  <c r="Q507" i="2" a="1"/>
  <c r="Q507" i="2" s="1"/>
  <c r="Q508" i="2" a="1"/>
  <c r="Q508" i="2" s="1"/>
  <c r="Q509" i="2" a="1"/>
  <c r="Q509" i="2" s="1"/>
  <c r="Q510" i="2" a="1"/>
  <c r="Q510" i="2" s="1"/>
  <c r="Q511" i="2" a="1"/>
  <c r="Q511" i="2" s="1"/>
  <c r="Q512" i="2" a="1"/>
  <c r="Q512" i="2" s="1"/>
  <c r="Q513" i="2" a="1"/>
  <c r="Q513" i="2" s="1"/>
  <c r="Q514" i="2" a="1"/>
  <c r="Q514" i="2" s="1"/>
  <c r="Q515" i="2" a="1"/>
  <c r="Q515" i="2" s="1"/>
  <c r="Q516" i="2" a="1"/>
  <c r="Q516" i="2" s="1"/>
  <c r="Q517" i="2" a="1"/>
  <c r="Q517" i="2" s="1"/>
  <c r="Q518" i="2" a="1"/>
  <c r="Q518" i="2" s="1"/>
  <c r="Q519" i="2" a="1"/>
  <c r="Q519" i="2" s="1"/>
  <c r="Q520" i="2" a="1"/>
  <c r="Q520" i="2" s="1"/>
  <c r="Q521" i="2" a="1"/>
  <c r="Q521" i="2" s="1"/>
  <c r="Q522" i="2" a="1"/>
  <c r="Q522" i="2" s="1"/>
  <c r="Q523" i="2" a="1"/>
  <c r="Q523" i="2" s="1"/>
  <c r="Q524" i="2" a="1"/>
  <c r="Q524" i="2" s="1"/>
  <c r="Q525" i="2" a="1"/>
  <c r="Q525" i="2" s="1"/>
  <c r="Q526" i="2" a="1"/>
  <c r="Q526" i="2" s="1"/>
  <c r="Q527" i="2" a="1"/>
  <c r="Q527" i="2" s="1"/>
  <c r="Q528" i="2" a="1"/>
  <c r="Q528" i="2" s="1"/>
  <c r="Q529" i="2" a="1"/>
  <c r="Q529" i="2" s="1"/>
  <c r="Q530" i="2" a="1"/>
  <c r="Q530" i="2" s="1"/>
  <c r="Q531" i="2" a="1"/>
  <c r="Q531" i="2" s="1"/>
  <c r="Q532" i="2" a="1"/>
  <c r="Q532" i="2" s="1"/>
  <c r="Q533" i="2" a="1"/>
  <c r="Q533" i="2" s="1"/>
  <c r="Q534" i="2" a="1"/>
  <c r="Q534" i="2" s="1"/>
  <c r="Q535" i="2" a="1"/>
  <c r="Q535" i="2" s="1"/>
  <c r="Q536" i="2" a="1"/>
  <c r="Q536" i="2" s="1"/>
  <c r="Q537" i="2" a="1"/>
  <c r="Q537" i="2" s="1"/>
  <c r="Q538" i="2" a="1"/>
  <c r="Q538" i="2" s="1"/>
  <c r="Q539" i="2" a="1"/>
  <c r="Q539" i="2" s="1"/>
  <c r="Q540" i="2" a="1"/>
  <c r="Q540" i="2" s="1"/>
  <c r="Q541" i="2" a="1"/>
  <c r="Q541" i="2" s="1"/>
  <c r="Q542" i="2" a="1"/>
  <c r="Q542" i="2" s="1"/>
  <c r="Q543" i="2" a="1"/>
  <c r="Q543" i="2" s="1"/>
  <c r="Q544" i="2" a="1"/>
  <c r="Q544" i="2" s="1"/>
  <c r="Q545" i="2" a="1"/>
  <c r="Q545" i="2" s="1"/>
  <c r="Q546" i="2" a="1"/>
  <c r="Q546" i="2" s="1"/>
  <c r="Q547" i="2" a="1"/>
  <c r="Q547" i="2" s="1"/>
  <c r="Q548" i="2" a="1"/>
  <c r="Q548" i="2" s="1"/>
  <c r="Q549" i="2" a="1"/>
  <c r="Q549" i="2" s="1"/>
  <c r="Q550" i="2" a="1"/>
  <c r="Q550" i="2" s="1"/>
  <c r="Q551" i="2" a="1"/>
  <c r="Q551" i="2" s="1"/>
  <c r="Q552" i="2" a="1"/>
  <c r="Q552" i="2" s="1"/>
  <c r="Q553" i="2" a="1"/>
  <c r="Q553" i="2" s="1"/>
  <c r="Q554" i="2" a="1"/>
  <c r="Q554" i="2" s="1"/>
  <c r="Q555" i="2" a="1"/>
  <c r="Q555" i="2" s="1"/>
  <c r="Q556" i="2" a="1"/>
  <c r="Q556" i="2" s="1"/>
  <c r="Q557" i="2" a="1"/>
  <c r="Q557" i="2" s="1"/>
  <c r="Q558" i="2" a="1"/>
  <c r="Q558" i="2" s="1"/>
  <c r="Q559" i="2" a="1"/>
  <c r="Q559" i="2" s="1"/>
  <c r="Q560" i="2" a="1"/>
  <c r="Q560" i="2" s="1"/>
  <c r="Q561" i="2" a="1"/>
  <c r="Q561" i="2" s="1"/>
  <c r="Q562" i="2" a="1"/>
  <c r="Q562" i="2" s="1"/>
  <c r="Q563" i="2" a="1"/>
  <c r="Q563" i="2" s="1"/>
  <c r="Q564" i="2" a="1"/>
  <c r="Q564" i="2" s="1"/>
  <c r="Q565" i="2" a="1"/>
  <c r="Q565" i="2" s="1"/>
  <c r="Q566" i="2" a="1"/>
  <c r="Q566" i="2" s="1"/>
  <c r="Q567" i="2" a="1"/>
  <c r="Q567" i="2" s="1"/>
  <c r="Q568" i="2" a="1"/>
  <c r="Q568" i="2" s="1"/>
  <c r="Q569" i="2" a="1"/>
  <c r="Q569" i="2" s="1"/>
  <c r="Q570" i="2" a="1"/>
  <c r="Q570" i="2" s="1"/>
  <c r="Q571" i="2" a="1"/>
  <c r="Q571" i="2" s="1"/>
  <c r="Q572" i="2" a="1"/>
  <c r="Q572" i="2" s="1"/>
  <c r="Q573" i="2" a="1"/>
  <c r="Q573" i="2" s="1"/>
  <c r="Q574" i="2" a="1"/>
  <c r="Q574" i="2" s="1"/>
  <c r="Q575" i="2" a="1"/>
  <c r="Q575" i="2" s="1"/>
  <c r="Q576" i="2" a="1"/>
  <c r="Q576" i="2" s="1"/>
  <c r="Q577" i="2" a="1"/>
  <c r="Q577" i="2" s="1"/>
  <c r="Q578" i="2" a="1"/>
  <c r="Q578" i="2" s="1"/>
  <c r="Q579" i="2" a="1"/>
  <c r="Q579" i="2" s="1"/>
  <c r="Q580" i="2" a="1"/>
  <c r="Q580" i="2" s="1"/>
  <c r="Q581" i="2" a="1"/>
  <c r="Q581" i="2" s="1"/>
  <c r="Q582" i="2" a="1"/>
  <c r="Q582" i="2" s="1"/>
  <c r="Q583" i="2" a="1"/>
  <c r="Q583" i="2" s="1"/>
  <c r="Q584" i="2" a="1"/>
  <c r="Q584" i="2" s="1"/>
  <c r="Q585" i="2" a="1"/>
  <c r="Q585" i="2" s="1"/>
  <c r="Q586" i="2" a="1"/>
  <c r="Q586" i="2" s="1"/>
  <c r="Q587" i="2" a="1"/>
  <c r="Q587" i="2" s="1"/>
  <c r="Q588" i="2" a="1"/>
  <c r="Q588" i="2" s="1"/>
  <c r="Q589" i="2" a="1"/>
  <c r="Q589" i="2" s="1"/>
  <c r="Q590" i="2" a="1"/>
  <c r="Q590" i="2" s="1"/>
  <c r="Q591" i="2" a="1"/>
  <c r="Q591" i="2" s="1"/>
  <c r="Q592" i="2" a="1"/>
  <c r="Q592" i="2" s="1"/>
  <c r="Q593" i="2" a="1"/>
  <c r="Q593" i="2" s="1"/>
  <c r="Q594" i="2" a="1"/>
  <c r="Q594" i="2" s="1"/>
  <c r="Q595" i="2" a="1"/>
  <c r="Q595" i="2" s="1"/>
  <c r="Q596" i="2" a="1"/>
  <c r="Q596" i="2" s="1"/>
  <c r="Q597" i="2" a="1"/>
  <c r="Q597" i="2" s="1"/>
  <c r="Q598" i="2" a="1"/>
  <c r="Q598" i="2" s="1"/>
  <c r="Q599" i="2" a="1"/>
  <c r="Q599" i="2" s="1"/>
  <c r="Q600" i="2" a="1"/>
  <c r="Q600" i="2" s="1"/>
  <c r="Q601" i="2" a="1"/>
  <c r="Q601" i="2" s="1"/>
  <c r="Q602" i="2" a="1"/>
  <c r="Q602" i="2" s="1"/>
  <c r="Q603" i="2" a="1"/>
  <c r="Q603" i="2" s="1"/>
  <c r="Q604" i="2" a="1"/>
  <c r="Q604" i="2" s="1"/>
  <c r="Q605" i="2" a="1"/>
  <c r="Q605" i="2" s="1"/>
  <c r="Q606" i="2" a="1"/>
  <c r="Q606" i="2" s="1"/>
  <c r="Q607" i="2" a="1"/>
  <c r="Q607" i="2" s="1"/>
  <c r="Q608" i="2" a="1"/>
  <c r="Q608" i="2" s="1"/>
  <c r="Q609" i="2" a="1"/>
  <c r="Q609" i="2" s="1"/>
  <c r="Q610" i="2" a="1"/>
  <c r="Q610" i="2" s="1"/>
  <c r="Q611" i="2" a="1"/>
  <c r="Q611" i="2" s="1"/>
  <c r="Q612" i="2" a="1"/>
  <c r="Q612" i="2" s="1"/>
  <c r="Q613" i="2" a="1"/>
  <c r="Q613" i="2" s="1"/>
  <c r="Q614" i="2" a="1"/>
  <c r="Q614" i="2" s="1"/>
  <c r="Q615" i="2" a="1"/>
  <c r="Q615" i="2" s="1"/>
  <c r="Q616" i="2" a="1"/>
  <c r="Q616" i="2" s="1"/>
  <c r="Q617" i="2" a="1"/>
  <c r="Q617" i="2" s="1"/>
  <c r="Q618" i="2" a="1"/>
  <c r="Q618" i="2" s="1"/>
  <c r="Q619" i="2" a="1"/>
  <c r="Q619" i="2" s="1"/>
  <c r="Q620" i="2" a="1"/>
  <c r="Q620" i="2" s="1"/>
  <c r="Q621" i="2" a="1"/>
  <c r="Q621" i="2" s="1"/>
  <c r="Q622" i="2" a="1"/>
  <c r="Q622" i="2" s="1"/>
  <c r="Q623" i="2" a="1"/>
  <c r="Q623" i="2" s="1"/>
  <c r="Q624" i="2" a="1"/>
  <c r="Q624" i="2" s="1"/>
  <c r="Q625" i="2" a="1"/>
  <c r="Q625" i="2" s="1"/>
  <c r="Q626" i="2" a="1"/>
  <c r="Q626" i="2" s="1"/>
  <c r="Q627" i="2" a="1"/>
  <c r="Q627" i="2" s="1"/>
  <c r="Q628" i="2" a="1"/>
  <c r="Q628" i="2" s="1"/>
  <c r="Q629" i="2" a="1"/>
  <c r="Q629" i="2" s="1"/>
  <c r="Q630" i="2" a="1"/>
  <c r="Q630" i="2" s="1"/>
  <c r="Q631" i="2" a="1"/>
  <c r="Q631" i="2" s="1"/>
  <c r="Q632" i="2" a="1"/>
  <c r="Q632" i="2" s="1"/>
  <c r="Q633" i="2" a="1"/>
  <c r="Q633" i="2" s="1"/>
  <c r="Q634" i="2" a="1"/>
  <c r="Q634" i="2" s="1"/>
  <c r="Q635" i="2" a="1"/>
  <c r="Q635" i="2" s="1"/>
  <c r="Q636" i="2" a="1"/>
  <c r="Q636" i="2" s="1"/>
  <c r="Q637" i="2" a="1"/>
  <c r="Q637" i="2" s="1"/>
  <c r="Q638" i="2" a="1"/>
  <c r="Q638" i="2" s="1"/>
  <c r="Q639" i="2" a="1"/>
  <c r="Q639" i="2" s="1"/>
  <c r="Q640" i="2" a="1"/>
  <c r="Q640" i="2" s="1"/>
  <c r="Q641" i="2" a="1"/>
  <c r="Q641" i="2" s="1"/>
  <c r="Q642" i="2" a="1"/>
  <c r="Q642" i="2" s="1"/>
  <c r="Q643" i="2" a="1"/>
  <c r="Q643" i="2" s="1"/>
  <c r="Q644" i="2" a="1"/>
  <c r="Q644" i="2" s="1"/>
  <c r="Q645" i="2" a="1"/>
  <c r="Q645" i="2" s="1"/>
  <c r="Q646" i="2" a="1"/>
  <c r="Q646" i="2" s="1"/>
  <c r="Q647" i="2" a="1"/>
  <c r="Q647" i="2" s="1"/>
  <c r="Q648" i="2" a="1"/>
  <c r="Q648" i="2" s="1"/>
  <c r="Q649" i="2" a="1"/>
  <c r="Q649" i="2" s="1"/>
  <c r="Q650" i="2" a="1"/>
  <c r="Q650" i="2" s="1"/>
  <c r="Q651" i="2" a="1"/>
  <c r="Q651" i="2" s="1"/>
  <c r="Q652" i="2" a="1"/>
  <c r="Q652" i="2" s="1"/>
  <c r="Q653" i="2" a="1"/>
  <c r="Q653" i="2" s="1"/>
  <c r="Q654" i="2" a="1"/>
  <c r="Q654" i="2" s="1"/>
  <c r="Q655" i="2" a="1"/>
  <c r="Q655" i="2" s="1"/>
  <c r="Q656" i="2" a="1"/>
  <c r="Q656" i="2" s="1"/>
  <c r="Q657" i="2" a="1"/>
  <c r="Q657" i="2" s="1"/>
  <c r="Q658" i="2" a="1"/>
  <c r="Q658" i="2" s="1"/>
  <c r="Q659" i="2" a="1"/>
  <c r="Q659" i="2" s="1"/>
  <c r="Q660" i="2" a="1"/>
  <c r="Q660" i="2" s="1"/>
  <c r="Q661" i="2" a="1"/>
  <c r="Q661" i="2" s="1"/>
  <c r="Q662" i="2" a="1"/>
  <c r="Q662" i="2" s="1"/>
  <c r="Q663" i="2" a="1"/>
  <c r="Q663" i="2" s="1"/>
  <c r="Q664" i="2" a="1"/>
  <c r="Q664" i="2" s="1"/>
  <c r="Q665" i="2" a="1"/>
  <c r="Q665" i="2" s="1"/>
  <c r="Q666" i="2" a="1"/>
  <c r="Q666" i="2" s="1"/>
  <c r="Q667" i="2" a="1"/>
  <c r="Q667" i="2" s="1"/>
  <c r="Q668" i="2" a="1"/>
  <c r="Q668" i="2" s="1"/>
  <c r="Q669" i="2" a="1"/>
  <c r="Q669" i="2" s="1"/>
  <c r="Q670" i="2" a="1"/>
  <c r="Q670" i="2" s="1"/>
  <c r="Q671" i="2" a="1"/>
  <c r="Q671" i="2" s="1"/>
  <c r="Q672" i="2" a="1"/>
  <c r="Q672" i="2" s="1"/>
  <c r="Q673" i="2" a="1"/>
  <c r="Q673" i="2" s="1"/>
  <c r="Q674" i="2" a="1"/>
  <c r="Q674" i="2" s="1"/>
  <c r="Q675" i="2" a="1"/>
  <c r="Q675" i="2" s="1"/>
  <c r="Q676" i="2" a="1"/>
  <c r="Q676" i="2" s="1"/>
  <c r="Q677" i="2" a="1"/>
  <c r="Q677" i="2" s="1"/>
  <c r="Q678" i="2" a="1"/>
  <c r="Q678" i="2" s="1"/>
  <c r="Q679" i="2" a="1"/>
  <c r="Q679" i="2" s="1"/>
  <c r="Q680" i="2" a="1"/>
  <c r="Q680" i="2" s="1"/>
  <c r="Q681" i="2" a="1"/>
  <c r="Q681" i="2" s="1"/>
  <c r="Q682" i="2" a="1"/>
  <c r="Q682" i="2" s="1"/>
  <c r="Q683" i="2" a="1"/>
  <c r="Q683" i="2" s="1"/>
  <c r="Q684" i="2" a="1"/>
  <c r="Q684" i="2" s="1"/>
  <c r="Q685" i="2" a="1"/>
  <c r="Q685" i="2" s="1"/>
  <c r="Q686" i="2" a="1"/>
  <c r="Q686" i="2" s="1"/>
  <c r="Q687" i="2" a="1"/>
  <c r="Q687" i="2" s="1"/>
  <c r="Q688" i="2" a="1"/>
  <c r="Q688" i="2" s="1"/>
  <c r="Q689" i="2" a="1"/>
  <c r="Q689" i="2" s="1"/>
  <c r="Q690" i="2" a="1"/>
  <c r="Q690" i="2" s="1"/>
  <c r="Q691" i="2" a="1"/>
  <c r="Q691" i="2" s="1"/>
  <c r="Q692" i="2" a="1"/>
  <c r="Q692" i="2" s="1"/>
  <c r="Q693" i="2" a="1"/>
  <c r="Q693" i="2" s="1"/>
  <c r="Q694" i="2" a="1"/>
  <c r="Q694" i="2" s="1"/>
  <c r="Q695" i="2" a="1"/>
  <c r="Q695" i="2" s="1"/>
  <c r="Q696" i="2" a="1"/>
  <c r="Q696" i="2" s="1"/>
  <c r="Q697" i="2" a="1"/>
  <c r="Q697" i="2" s="1"/>
  <c r="Q698" i="2" a="1"/>
  <c r="Q698" i="2" s="1"/>
  <c r="Q699" i="2" a="1"/>
  <c r="Q699" i="2" s="1"/>
  <c r="Q700" i="2" a="1"/>
  <c r="Q700" i="2" s="1"/>
  <c r="Q701" i="2" a="1"/>
  <c r="Q701" i="2" s="1"/>
  <c r="Q702" i="2" a="1"/>
  <c r="Q702" i="2" s="1"/>
  <c r="Q703" i="2" a="1"/>
  <c r="Q703" i="2" s="1"/>
  <c r="Q704" i="2" a="1"/>
  <c r="Q704" i="2" s="1"/>
  <c r="Q705" i="2" a="1"/>
  <c r="Q705" i="2" s="1"/>
  <c r="Q706" i="2" a="1"/>
  <c r="Q706" i="2" s="1"/>
  <c r="Q707" i="2" a="1"/>
  <c r="Q707" i="2" s="1"/>
  <c r="Q708" i="2" a="1"/>
  <c r="Q708" i="2" s="1"/>
  <c r="Q709" i="2" a="1"/>
  <c r="Q709" i="2" s="1"/>
  <c r="Q710" i="2" a="1"/>
  <c r="Q710" i="2" s="1"/>
  <c r="Q711" i="2" a="1"/>
  <c r="Q711" i="2" s="1"/>
  <c r="Q712" i="2" a="1"/>
  <c r="Q712" i="2" s="1"/>
  <c r="Q713" i="2" a="1"/>
  <c r="Q713" i="2" s="1"/>
  <c r="Q714" i="2" a="1"/>
  <c r="Q714" i="2" s="1"/>
  <c r="Q715" i="2" a="1"/>
  <c r="Q715" i="2" s="1"/>
  <c r="Q716" i="2" a="1"/>
  <c r="Q716" i="2" s="1"/>
  <c r="Q717" i="2" a="1"/>
  <c r="Q717" i="2" s="1"/>
  <c r="Q718" i="2" a="1"/>
  <c r="Q718" i="2" s="1"/>
  <c r="Q719" i="2" a="1"/>
  <c r="Q719" i="2" s="1"/>
  <c r="Q720" i="2" a="1"/>
  <c r="Q720" i="2" s="1"/>
  <c r="Q721" i="2" a="1"/>
  <c r="Q721" i="2" s="1"/>
  <c r="Q722" i="2" a="1"/>
  <c r="Q722" i="2" s="1"/>
  <c r="Q723" i="2" a="1"/>
  <c r="Q723" i="2" s="1"/>
  <c r="Q724" i="2" a="1"/>
  <c r="Q724" i="2" s="1"/>
  <c r="Q725" i="2" a="1"/>
  <c r="Q725" i="2" s="1"/>
  <c r="Q726" i="2" a="1"/>
  <c r="Q726" i="2" s="1"/>
  <c r="Q727" i="2" a="1"/>
  <c r="Q727" i="2" s="1"/>
  <c r="Q728" i="2" a="1"/>
  <c r="Q728" i="2" s="1"/>
  <c r="Q729" i="2" a="1"/>
  <c r="Q729" i="2" s="1"/>
  <c r="Q730" i="2" a="1"/>
  <c r="Q730" i="2" s="1"/>
  <c r="Q731" i="2" a="1"/>
  <c r="Q731" i="2" s="1"/>
  <c r="Q732" i="2" a="1"/>
  <c r="Q732" i="2" s="1"/>
  <c r="Q733" i="2" a="1"/>
  <c r="Q733" i="2" s="1"/>
  <c r="Q734" i="2" a="1"/>
  <c r="Q734" i="2" s="1"/>
  <c r="Q735" i="2" a="1"/>
  <c r="Q735" i="2" s="1"/>
  <c r="Q736" i="2" a="1"/>
  <c r="Q736" i="2" s="1"/>
  <c r="Q737" i="2" a="1"/>
  <c r="Q737" i="2" s="1"/>
  <c r="Q738" i="2" a="1"/>
  <c r="Q738" i="2" s="1"/>
  <c r="Q739" i="2" a="1"/>
  <c r="Q739" i="2" s="1"/>
  <c r="Q740" i="2" a="1"/>
  <c r="Q740" i="2" s="1"/>
  <c r="Q741" i="2" a="1"/>
  <c r="Q741" i="2" s="1"/>
  <c r="Q742" i="2" a="1"/>
  <c r="Q742" i="2" s="1"/>
  <c r="Q743" i="2" a="1"/>
  <c r="Q743" i="2" s="1"/>
  <c r="Q744" i="2" a="1"/>
  <c r="Q744" i="2" s="1"/>
  <c r="Q745" i="2" a="1"/>
  <c r="Q745" i="2" s="1"/>
  <c r="Q746" i="2" a="1"/>
  <c r="Q746" i="2" s="1"/>
  <c r="Q747" i="2" a="1"/>
  <c r="Q747" i="2" s="1"/>
  <c r="Q748" i="2" a="1"/>
  <c r="Q748" i="2" s="1"/>
  <c r="Q749" i="2" a="1"/>
  <c r="Q749" i="2" s="1"/>
  <c r="Q750" i="2" a="1"/>
  <c r="Q750" i="2" s="1"/>
  <c r="Q751" i="2" a="1"/>
  <c r="Q751" i="2" s="1"/>
  <c r="Q752" i="2" a="1"/>
  <c r="Q752" i="2" s="1"/>
  <c r="Q753" i="2" a="1"/>
  <c r="Q753" i="2" s="1"/>
  <c r="Q754" i="2" a="1"/>
  <c r="Q754" i="2" s="1"/>
  <c r="Q755" i="2" a="1"/>
  <c r="Q755" i="2" s="1"/>
  <c r="Q756" i="2" a="1"/>
  <c r="Q756" i="2" s="1"/>
  <c r="Q757" i="2" a="1"/>
  <c r="Q757" i="2" s="1"/>
  <c r="Q758" i="2" a="1"/>
  <c r="Q758" i="2" s="1"/>
  <c r="Q759" i="2" a="1"/>
  <c r="Q759" i="2" s="1"/>
  <c r="Q760" i="2" a="1"/>
  <c r="Q760" i="2" s="1"/>
  <c r="Q761" i="2" a="1"/>
  <c r="Q761" i="2" s="1"/>
  <c r="Q762" i="2" a="1"/>
  <c r="Q762" i="2" s="1"/>
  <c r="Q763" i="2" a="1"/>
  <c r="Q763" i="2" s="1"/>
  <c r="Q764" i="2" a="1"/>
  <c r="Q764" i="2" s="1"/>
  <c r="Q765" i="2" a="1"/>
  <c r="Q765" i="2" s="1"/>
  <c r="Q766" i="2" a="1"/>
  <c r="Q766" i="2" s="1"/>
  <c r="Q767" i="2" a="1"/>
  <c r="Q767" i="2" s="1"/>
  <c r="Q768" i="2" a="1"/>
  <c r="Q768" i="2" s="1"/>
  <c r="Q769" i="2" a="1"/>
  <c r="Q769" i="2" s="1"/>
  <c r="Q770" i="2" a="1"/>
  <c r="Q770" i="2" s="1"/>
  <c r="Q771" i="2" a="1"/>
  <c r="Q771" i="2" s="1"/>
  <c r="Q772" i="2" a="1"/>
  <c r="Q772" i="2" s="1"/>
  <c r="Q773" i="2" a="1"/>
  <c r="Q773" i="2" s="1"/>
  <c r="Q774" i="2" a="1"/>
  <c r="Q774" i="2" s="1"/>
  <c r="Q775" i="2" a="1"/>
  <c r="Q775" i="2" s="1"/>
  <c r="Q776" i="2" a="1"/>
  <c r="Q776" i="2" s="1"/>
  <c r="Q777" i="2" a="1"/>
  <c r="Q777" i="2" s="1"/>
  <c r="Q778" i="2" a="1"/>
  <c r="Q778" i="2" s="1"/>
  <c r="Q779" i="2" a="1"/>
  <c r="Q779" i="2" s="1"/>
  <c r="Q780" i="2" a="1"/>
  <c r="Q780" i="2" s="1"/>
  <c r="Q781" i="2" a="1"/>
  <c r="Q781" i="2" s="1"/>
  <c r="Q782" i="2" a="1"/>
  <c r="Q782" i="2" s="1"/>
  <c r="Q783" i="2" a="1"/>
  <c r="Q783" i="2" s="1"/>
  <c r="Q784" i="2" a="1"/>
  <c r="Q784" i="2" s="1"/>
  <c r="Q785" i="2" a="1"/>
  <c r="Q785" i="2" s="1"/>
  <c r="Q786" i="2" a="1"/>
  <c r="Q786" i="2" s="1"/>
  <c r="Q787" i="2" a="1"/>
  <c r="Q787" i="2" s="1"/>
  <c r="Q788" i="2" a="1"/>
  <c r="Q788" i="2" s="1"/>
  <c r="Q789" i="2" a="1"/>
  <c r="Q789" i="2" s="1"/>
  <c r="Q790" i="2" a="1"/>
  <c r="Q790" i="2" s="1"/>
  <c r="Q791" i="2" a="1"/>
  <c r="Q791" i="2" s="1"/>
  <c r="Q792" i="2" a="1"/>
  <c r="Q792" i="2" s="1"/>
  <c r="Q793" i="2" a="1"/>
  <c r="Q793" i="2" s="1"/>
  <c r="Q794" i="2" a="1"/>
  <c r="Q794" i="2" s="1"/>
  <c r="Q795" i="2" a="1"/>
  <c r="Q795" i="2" s="1"/>
  <c r="Q796" i="2" a="1"/>
  <c r="Q796" i="2" s="1"/>
  <c r="Q797" i="2" a="1"/>
  <c r="Q797" i="2" s="1"/>
  <c r="Q798" i="2" a="1"/>
  <c r="Q798" i="2" s="1"/>
  <c r="Q799" i="2" a="1"/>
  <c r="Q799" i="2" s="1"/>
  <c r="Q800" i="2" a="1"/>
  <c r="Q800" i="2" s="1"/>
  <c r="Q801" i="2" a="1"/>
  <c r="Q801" i="2" s="1"/>
  <c r="Q802" i="2" a="1"/>
  <c r="Q802" i="2" s="1"/>
  <c r="H14" i="3"/>
  <c r="C47" i="4"/>
  <c r="C46" i="4"/>
  <c r="C45" i="4"/>
  <c r="C44" i="4"/>
  <c r="C43" i="4"/>
  <c r="C42" i="4"/>
  <c r="C41" i="4"/>
  <c r="C40" i="4"/>
  <c r="C39" i="4"/>
  <c r="C38" i="4"/>
  <c r="H8" i="3"/>
  <c r="K5" i="4" l="1"/>
  <c r="L5" i="4" s="1"/>
  <c r="D27" i="4"/>
  <c r="C27" i="4"/>
  <c r="E18" i="4"/>
  <c r="D18" i="4"/>
  <c r="C18" i="4"/>
  <c r="D19" i="4"/>
  <c r="C19" i="4"/>
  <c r="C28" i="4"/>
  <c r="F28" i="4"/>
  <c r="F27" i="4"/>
  <c r="C26" i="4"/>
  <c r="D26" i="4"/>
  <c r="E17" i="4"/>
  <c r="E26" i="4"/>
  <c r="F26" i="4"/>
  <c r="D28" i="4"/>
  <c r="E27" i="4"/>
  <c r="C17" i="4"/>
  <c r="D17" i="4"/>
  <c r="E19" i="4"/>
  <c r="E28" i="4"/>
  <c r="F17" i="4"/>
  <c r="F18" i="4"/>
  <c r="F19" i="4"/>
  <c r="F29" i="4"/>
  <c r="D29" i="4"/>
  <c r="C20" i="4"/>
  <c r="F20" i="4"/>
  <c r="E20" i="4"/>
  <c r="E29" i="4"/>
  <c r="D20" i="4"/>
  <c r="C29" i="4"/>
  <c r="H7" i="3"/>
  <c r="C5" i="4"/>
  <c r="E5" i="4"/>
  <c r="I20" i="7" s="1"/>
  <c r="H16" i="3"/>
  <c r="C7" i="4"/>
  <c r="E24" i="7" s="1"/>
  <c r="C6" i="4"/>
  <c r="E22" i="7" s="1"/>
  <c r="C8" i="4"/>
  <c r="E26" i="7" s="1"/>
  <c r="E8" i="4"/>
  <c r="I26" i="7" s="1"/>
  <c r="E6" i="4"/>
  <c r="I22" i="7" s="1"/>
  <c r="E7" i="4"/>
  <c r="I24" i="7" s="1"/>
  <c r="H17" i="3" l="1"/>
  <c r="G10" i="7"/>
  <c r="E20" i="7"/>
  <c r="K6" i="4"/>
  <c r="G18" i="4"/>
  <c r="L18" i="4" s="1"/>
  <c r="G27" i="4"/>
  <c r="L27" i="4" s="1"/>
  <c r="F30" i="4"/>
  <c r="E21" i="4"/>
  <c r="G17" i="4"/>
  <c r="G28" i="4"/>
  <c r="O28" i="4" s="1"/>
  <c r="G26" i="4"/>
  <c r="O26" i="4" s="1"/>
  <c r="F21" i="4"/>
  <c r="D30" i="4"/>
  <c r="E30" i="4"/>
  <c r="G29" i="4"/>
  <c r="O29" i="4" s="1"/>
  <c r="C30" i="4"/>
  <c r="G20" i="4"/>
  <c r="C21" i="4"/>
  <c r="G19" i="4"/>
  <c r="O19" i="4" s="1"/>
  <c r="D21" i="4"/>
  <c r="C9" i="4"/>
  <c r="D8" i="4" s="1"/>
  <c r="G26" i="7" s="1"/>
  <c r="E9" i="4"/>
  <c r="L6" i="4" l="1"/>
  <c r="K7" i="4"/>
  <c r="L7" i="4" s="1"/>
  <c r="M18" i="4"/>
  <c r="N18" i="4"/>
  <c r="O18" i="4"/>
  <c r="M27" i="4"/>
  <c r="N27" i="4"/>
  <c r="O27" i="4"/>
  <c r="G30" i="4"/>
  <c r="G21" i="4"/>
  <c r="M17" i="4"/>
  <c r="L28" i="4"/>
  <c r="L17" i="4"/>
  <c r="L26" i="4"/>
  <c r="M28" i="4"/>
  <c r="N28" i="4"/>
  <c r="N26" i="4"/>
  <c r="N17" i="4"/>
  <c r="O17" i="4"/>
  <c r="M26" i="4"/>
  <c r="L29" i="4"/>
  <c r="M29" i="4"/>
  <c r="L19" i="4"/>
  <c r="N29" i="4"/>
  <c r="M19" i="4"/>
  <c r="N19" i="4"/>
  <c r="O20" i="4"/>
  <c r="L20" i="4"/>
  <c r="N20" i="4"/>
  <c r="M20" i="4"/>
  <c r="D7" i="4"/>
  <c r="G24" i="7" s="1"/>
  <c r="D6" i="4"/>
  <c r="G22" i="7" s="1"/>
  <c r="D5" i="4"/>
  <c r="F6" i="4"/>
  <c r="F5" i="4"/>
  <c r="F8" i="4"/>
  <c r="F7" i="4"/>
  <c r="G12" i="7" l="1"/>
  <c r="G20" i="7"/>
  <c r="P18" i="4"/>
  <c r="P27" i="4"/>
  <c r="P28" i="4"/>
  <c r="P26" i="4"/>
  <c r="P17" i="4"/>
  <c r="P29" i="4"/>
  <c r="P19" i="4"/>
  <c r="P20" i="4"/>
  <c r="D9" i="4"/>
  <c r="F9" i="4"/>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6CE405E9-46B2-48EA-BE5B-3E1F538BBA67}" name="Query - On_Site_Check" description="Connection to the 'On_Site_Check' query in the workbook." type="100" refreshedVersion="8" minRefreshableVersion="5">
    <extLst>
      <ext xmlns:x15="http://schemas.microsoft.com/office/spreadsheetml/2010/11/main" uri="{DE250136-89BD-433C-8126-D09CA5730AF9}">
        <x15:connection id="5f9eaba4-78bb-4a9a-abf2-dd49be10d8a2"/>
      </ext>
    </extLst>
  </connection>
  <connection id="2" xr16:uid="{35BD83EE-B3F7-404F-89B0-155FC27DF0DA}"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<sst xmlns="http://schemas.openxmlformats.org/spreadsheetml/2006/main" count="441" uniqueCount="149">
  <si>
    <t>Better Stands - Onsite Assessment</t>
  </si>
  <si>
    <r>
      <rPr>
        <b/>
        <sz val="12"/>
        <color theme="0"/>
        <rFont val="Open Sans"/>
        <family val="2"/>
        <scheme val="major"/>
      </rPr>
      <t>Better Stands is uniting the events and exhibitions industry to adopt reusable stands, ensuring smarter, safer and more sustainable solutions globally.</t>
    </r>
    <r>
      <rPr>
        <sz val="11"/>
        <color theme="0"/>
        <rFont val="Open Sans"/>
        <family val="2"/>
        <scheme val="major"/>
      </rPr>
      <t xml:space="preserve">
Better Stands is underpinned by a framework, consisting of a 10-point checklist, for assessing stands according to how reusable they are. All stands are assessed as either </t>
    </r>
    <r>
      <rPr>
        <sz val="11"/>
        <color rgb="FFC00000"/>
        <rFont val="Open Sans"/>
        <family val="2"/>
        <scheme val="major"/>
      </rPr>
      <t>Single Use</t>
    </r>
    <r>
      <rPr>
        <sz val="11"/>
        <color theme="0"/>
        <rFont val="Open Sans"/>
        <family val="2"/>
        <scheme val="major"/>
      </rPr>
      <t>,</t>
    </r>
    <r>
      <rPr>
        <sz val="11"/>
        <color rgb="FFBC754C"/>
        <rFont val="Open Sans"/>
        <family val="2"/>
        <scheme val="major"/>
      </rPr>
      <t xml:space="preserve"> Bronze</t>
    </r>
    <r>
      <rPr>
        <sz val="11"/>
        <color theme="0"/>
        <rFont val="Open Sans"/>
        <family val="2"/>
        <scheme val="major"/>
      </rPr>
      <t xml:space="preserve">, </t>
    </r>
    <r>
      <rPr>
        <sz val="11"/>
        <color rgb="FFB6BFC5"/>
        <rFont val="Open Sans"/>
        <family val="2"/>
        <scheme val="major"/>
      </rPr>
      <t xml:space="preserve">Silver </t>
    </r>
    <r>
      <rPr>
        <sz val="11"/>
        <color theme="0"/>
        <rFont val="Open Sans"/>
        <family val="2"/>
        <scheme val="major"/>
      </rPr>
      <t xml:space="preserve">or </t>
    </r>
    <r>
      <rPr>
        <sz val="11"/>
        <color rgb="FFE3BF2B"/>
        <rFont val="Open Sans"/>
        <family val="2"/>
        <scheme val="major"/>
      </rPr>
      <t>Gold</t>
    </r>
    <r>
      <rPr>
        <sz val="11"/>
        <color theme="0"/>
        <rFont val="Open Sans"/>
        <family val="2"/>
        <scheme val="major"/>
      </rPr>
      <t>.</t>
    </r>
  </si>
  <si>
    <r>
      <rPr>
        <b/>
        <u/>
        <sz val="11"/>
        <color rgb="FFFFC000"/>
        <rFont val="Open Sans"/>
        <family val="2"/>
        <scheme val="major"/>
      </rPr>
      <t>What is the document for?</t>
    </r>
    <r>
      <rPr>
        <b/>
        <u/>
        <sz val="11"/>
        <color theme="0"/>
        <rFont val="Open Sans"/>
        <family val="2"/>
        <scheme val="major"/>
      </rPr>
      <t xml:space="preserve">
</t>
    </r>
    <r>
      <rPr>
        <sz val="11"/>
        <color theme="0"/>
        <rFont val="Open Sans"/>
        <family val="2"/>
        <scheme val="major"/>
      </rPr>
      <t xml:space="preserve">This document is a template for you to complete your onsite assessment of each space only stand during the dismantle of your event. Depending on whether they reuse the elements of the stand or not at another event, they will receive a rating. The exception to this is for element 9 (flooring) and 10 (graphics and decorative items), where recycling is accepted. The onsite assessment is very important in helping us establish which stands are Single Use, so we can engage with those exhibitors and their contractors after the show. The ratings also provide us an indepth understanding of the exhibitor waste at the show, which we track against our 2030 zero waste goal. </t>
    </r>
    <r>
      <rPr>
        <b/>
        <u/>
        <sz val="11"/>
        <color theme="0"/>
        <rFont val="Open Sans"/>
        <family val="2"/>
        <scheme val="major"/>
      </rPr>
      <t xml:space="preserve">
</t>
    </r>
  </si>
  <si>
    <r>
      <rPr>
        <b/>
        <u/>
        <sz val="11"/>
        <color rgb="FFFFC000"/>
        <rFont val="Open Sans"/>
        <family val="2"/>
        <scheme val="major"/>
      </rPr>
      <t>How to complete the onsite assessment:</t>
    </r>
    <r>
      <rPr>
        <b/>
        <u/>
        <sz val="11"/>
        <color theme="0"/>
        <rFont val="Open Sans"/>
        <family val="2"/>
        <scheme val="major"/>
      </rPr>
      <t xml:space="preserve">
</t>
    </r>
    <r>
      <rPr>
        <sz val="11"/>
        <color theme="0"/>
        <rFont val="Open Sans"/>
        <family val="2"/>
        <scheme val="major"/>
      </rPr>
      <t xml:space="preserve">
The onsite assessment should be completed by a trained Better Stands Assessor (either a third party or an internal colleague who has received the Assessor training. Please follow the steps provided to complete the onsite assessment. 
1. We have broken each applicable (</t>
    </r>
    <r>
      <rPr>
        <b/>
        <sz val="11"/>
        <color theme="0"/>
        <rFont val="Open Sans"/>
        <family val="2"/>
        <scheme val="major"/>
      </rPr>
      <t>space only/raw space</t>
    </r>
    <r>
      <rPr>
        <sz val="11"/>
        <color theme="0"/>
        <rFont val="Open Sans"/>
        <family val="2"/>
        <scheme val="major"/>
      </rPr>
      <t xml:space="preserve">) exhibitor stand into 10 elements. Using the checklist and the definitions provided, please provide each stand element with a rating based on whether it is re-usable or not re-usable. </t>
    </r>
    <r>
      <rPr>
        <b/>
        <sz val="11"/>
        <color theme="0"/>
        <rFont val="Open Sans"/>
        <family val="2"/>
        <scheme val="major"/>
      </rPr>
      <t>Use 'Y' for re-usable or recyclable (in the case of gold components) and N for 'not re-usable'.</t>
    </r>
    <r>
      <rPr>
        <sz val="11"/>
        <color theme="0"/>
        <rFont val="Open Sans"/>
        <family val="2"/>
        <scheme val="major"/>
      </rPr>
      <t xml:space="preserve"> If the stand doesn't contain that particular element, please state 'N/A' 
2. Try to complete the 10 box checklist for each space only/raw space stand, but if this is not viable, please focus on the first four that make up 'bronze'
3. The assessor is expected to observe the practices adopted by contractors during the show dismantle and use this as evidence within their observations. If the material appears to be dismantled and stored in a neat and non-disructive way, they can assume the component is taken away to be stored by the contractor and re-used at a later date. 
4. For areas where they are unsure, the floor manager shall engage with contractors and enquire about the re-usability of the stand components and ask where the materials are taken to post show, and what they will be re-used for. 
5. Every stand component must be given a rating. If there is any reason as to why you cannot give a rating, please provide details in the 'additional comments/observations' section in column N.</t>
    </r>
  </si>
  <si>
    <r>
      <rPr>
        <b/>
        <u/>
        <sz val="11"/>
        <color rgb="FFFFC000"/>
        <rFont val="Open Sans"/>
        <family val="2"/>
        <scheme val="major"/>
      </rPr>
      <t>Understanding the Dashboard and Analysis tabs</t>
    </r>
    <r>
      <rPr>
        <b/>
        <u/>
        <sz val="11"/>
        <color theme="0"/>
        <rFont val="Open Sans"/>
        <family val="2"/>
        <scheme val="major"/>
      </rPr>
      <t xml:space="preserve">
</t>
    </r>
    <r>
      <rPr>
        <sz val="11"/>
        <color theme="0"/>
        <rFont val="Open Sans"/>
        <family val="2"/>
        <scheme val="major"/>
      </rPr>
      <t xml:space="preserve">You can now see your event's progress in real time by looking at the Dashboard and Analysis tabs in this sheet.
The </t>
    </r>
    <r>
      <rPr>
        <sz val="11"/>
        <color rgb="FFFFC000"/>
        <rFont val="Open Sans"/>
        <family val="2"/>
        <scheme val="major"/>
      </rPr>
      <t xml:space="preserve">Dashboard tab shows your progress </t>
    </r>
    <r>
      <rPr>
        <sz val="11"/>
        <color theme="0"/>
        <rFont val="Open Sans"/>
        <family val="2"/>
        <scheme val="major"/>
      </rPr>
      <t>from Better Stands this year. Across Informa we measure an event's success in terms of waste production using the metric: '</t>
    </r>
    <r>
      <rPr>
        <sz val="11"/>
        <color rgb="FFFFC000"/>
        <rFont val="Open Sans"/>
        <family val="2"/>
        <scheme val="major"/>
      </rPr>
      <t>percent of Single Use stands per net m2</t>
    </r>
    <r>
      <rPr>
        <sz val="11"/>
        <color theme="0"/>
        <rFont val="Open Sans"/>
        <family val="2"/>
        <scheme val="major"/>
      </rPr>
      <t xml:space="preserve">'. If your figure is 10% and under, you have a relatively low percentage of Single Use stands per net m2 at your event, 11-30% would be a medium amount of Single Use stands and 31%+ would be considered high. This number is typically simular across the region you're based in. 
Your </t>
    </r>
    <r>
      <rPr>
        <sz val="11"/>
        <color rgb="FFFFC000"/>
        <rFont val="Open Sans"/>
        <family val="2"/>
        <scheme val="major"/>
      </rPr>
      <t>Analysis tab provides deeper insight</t>
    </r>
    <r>
      <rPr>
        <sz val="11"/>
        <color theme="0"/>
        <rFont val="Open Sans"/>
        <family val="2"/>
        <scheme val="major"/>
      </rPr>
      <t xml:space="preserve"> into where to focus for your next event. It asks questions like, where is the majority of your Single Use stand m2 coming from in terms of stand sizes? Is it more beneficial to implement an initiative to target smaller stands or speak to a handful of larger Single Use exhibitors for the same effect. Is there a particular contractor building a large portion of Single Use stands at your event that you could speak to? All of these can help formulate your Better Stands strategy for next year's event. </t>
    </r>
  </si>
  <si>
    <r>
      <t xml:space="preserve">Better Stands - Onsite Assessment </t>
    </r>
    <r>
      <rPr>
        <b/>
        <sz val="18"/>
        <color rgb="FFFFC000"/>
        <rFont val="Roboto"/>
      </rPr>
      <t>Template</t>
    </r>
  </si>
  <si>
    <t>Total number of stands (including shell, pipe and drape, in-lines)</t>
  </si>
  <si>
    <t>Net m2 of all stands (including shell, pipe and drape, in-lines)</t>
  </si>
  <si>
    <t xml:space="preserve">Key </t>
  </si>
  <si>
    <t>V3.1 18.06.2025</t>
  </si>
  <si>
    <r>
      <rPr>
        <b/>
        <sz val="18"/>
        <color rgb="FF1355B2"/>
        <rFont val="Roboto"/>
      </rPr>
      <t>Y =</t>
    </r>
    <r>
      <rPr>
        <sz val="18"/>
        <color rgb="FF1355B2"/>
        <rFont val="Roboto"/>
      </rPr>
      <t xml:space="preserve"> Element is Reused or Recycled Post Event</t>
    </r>
  </si>
  <si>
    <t>Name of Show:</t>
  </si>
  <si>
    <t>Please Complete</t>
  </si>
  <si>
    <r>
      <rPr>
        <b/>
        <sz val="18"/>
        <color rgb="FF1355B2"/>
        <rFont val="Roboto"/>
      </rPr>
      <t>N =</t>
    </r>
    <r>
      <rPr>
        <sz val="18"/>
        <color rgb="FF1355B2"/>
        <rFont val="Roboto"/>
      </rPr>
      <t xml:space="preserve"> Element is NOT reused or Recycled Post Event</t>
    </r>
  </si>
  <si>
    <t>Location:</t>
  </si>
  <si>
    <r>
      <rPr>
        <b/>
        <sz val="18"/>
        <color rgb="FF1355B2"/>
        <rFont val="Roboto"/>
      </rPr>
      <t>N/A =</t>
    </r>
    <r>
      <rPr>
        <sz val="18"/>
        <color rgb="FF1355B2"/>
        <rFont val="Roboto"/>
      </rPr>
      <t xml:space="preserve"> The stand did not have this element. </t>
    </r>
  </si>
  <si>
    <t>Auditing Company:</t>
  </si>
  <si>
    <t>Is this a sample?</t>
  </si>
  <si>
    <t>Date of Audit:</t>
  </si>
  <si>
    <t xml:space="preserve">These sections must be completed for every Space Only / Raw Space Stand to meet Fundamental 8 - Bronze </t>
  </si>
  <si>
    <t>Company and Team Member Marking Stands</t>
  </si>
  <si>
    <t>Hall</t>
  </si>
  <si>
    <t>Exhibitor Name</t>
  </si>
  <si>
    <t>Contractor Name</t>
  </si>
  <si>
    <t>Stand Number</t>
  </si>
  <si>
    <t>Total Stand Size M2</t>
  </si>
  <si>
    <t>Stand Structure &amp; Walls            (e.g. Structure or framework of the stand, walls, panels for meeting rooms, backdrop.)</t>
  </si>
  <si>
    <t>Platform / Raised Flooring  (Structure of flooring excluding surface covering, e.g. carpet)</t>
  </si>
  <si>
    <t>Furniture &amp; Equipment (Counters, chairs, tables, sofa, coffee table, cabinet, flyer stand, LED walls, TV, AV equipment etc.)</t>
  </si>
  <si>
    <t>Lighting (e.g. All kinds of lightings in the stand and showcases)</t>
  </si>
  <si>
    <t>Fascia and/or Overhead Signage (Overhead signage or branding, Fascia, company logo on top of the stand structure)</t>
  </si>
  <si>
    <t>Rigged Structure (Any rigged structure including lighting gantries or other structural elements.)</t>
  </si>
  <si>
    <t>Ceiling (Any form of ceiling e.g. fabric ceiling, solid ceiling for lights or stand support</t>
  </si>
  <si>
    <t>Display Facilities (Built-in or Detachable product display cabinets, Lightboxes etc)</t>
  </si>
  <si>
    <t>Flooring (e.g. carpeting, floor tiling, HDF coverings)</t>
  </si>
  <si>
    <t>Graphics &amp; Decorative Items (e.g. Stand graphics that are wall mounted or floor standing not overhead and any other decorative items such as plants &amp; flowers, models or ornaments)</t>
  </si>
  <si>
    <t>Exhibitor Result</t>
  </si>
  <si>
    <t>Breakdown Comments / Observations</t>
  </si>
  <si>
    <t xml:space="preserve">Build Up Comments / Observations </t>
  </si>
  <si>
    <t>Exhibitor Contact Email</t>
  </si>
  <si>
    <t>Contractor email</t>
  </si>
  <si>
    <t>Example</t>
  </si>
  <si>
    <t>Example1</t>
  </si>
  <si>
    <t>Contractor 1</t>
  </si>
  <si>
    <t>4A181</t>
  </si>
  <si>
    <t>N/A</t>
  </si>
  <si>
    <t>N</t>
  </si>
  <si>
    <t>Y</t>
  </si>
  <si>
    <t>Walling and floor dismantled and palletised but not for reuse</t>
  </si>
  <si>
    <t>Clipboard batons with chipboard panels laid on top and secured by nail gun. Whilst there are core stand elements that could be reused, vinyl has been affixed all over and lots cut to size.led lights. Vinyl graphics and laminate floor graphics</t>
  </si>
  <si>
    <t>4B20</t>
  </si>
  <si>
    <t>systematically dismantled and repalletised</t>
  </si>
  <si>
    <t>Chipboard batons and chipboards sheets that havent been cut &amp; laminate flooring installed ontop - check on breakdown for method of removal. Shell scheme walling. Led lights. Trilateral truss with modular frame and graphic. Need to check in breakdown if keeping graphic. Some walling wrapped with pvc material. Door. Moveable counters, cupboards and artificial plants</t>
  </si>
  <si>
    <t>Example3</t>
  </si>
  <si>
    <t>4B30</t>
  </si>
  <si>
    <t>Stones thrown away laminate flooring removed, stacked neatly but left behind</t>
  </si>
  <si>
    <t>reusable wooden blocks with chipboard sheets. Laminate flooring cut to size. LED lighting around the platform and on the trilite truss. Stockwalling being used. Rigged banner using a metal modualr system with fabric banner( check on breakdow). Non recyable orange carpet in mtg rooms as stretched to fit. PVC graphics on wall non recyclable</t>
  </si>
  <si>
    <t>4A10</t>
  </si>
  <si>
    <t>Flooring taken up carefully and repalletised as was walling and units</t>
  </si>
  <si>
    <t>Wood batons with laminated chip sheets that have previously been used. Wooden frame with large white sheets of laminated chipboard that has been held together by the metal brackets. The contractor will repurpose the white sheets as back of house on the next show as they will have graphics on. Aluminium modular frame rented by polish company. and graphic will be reused for next show as first time using new design. Led lighting. Prefab door. Vinyl graphics on walls. Hired in furniture</t>
  </si>
  <si>
    <t>4A183</t>
  </si>
  <si>
    <t>Stand carefully taken apart and palletised. Lino rolled</t>
  </si>
  <si>
    <t>Laminate floor with Ali nosing. Prefabricated stand system with all elements reusable. Mixed lighting. Led and Ied lamp with bulb</t>
  </si>
  <si>
    <t>4B51</t>
  </si>
  <si>
    <t>Dressing down material was ripped off</t>
  </si>
  <si>
    <t>Reusable wooden cassette flooring. Laminate squares reused repeatedly. Client has asked them to reuse all stand elements at every show. All lights led. Artificial plants used.cubic metal modular system with reusable graphics panels</t>
  </si>
  <si>
    <t>4B62</t>
  </si>
  <si>
    <t>Systematically dismantled and repalletised. Graphic panels rolled and protected</t>
  </si>
  <si>
    <t xml:space="preserve">Chipboard batons and sheets platform check on breakdown. rigged aluminium sign with graphic. With led lighting. Previously usedLaminate flooring. Modular stand system with reusable material panels and on brand graphics. Led lights and door. Real plants. </t>
  </si>
  <si>
    <t>4B60</t>
  </si>
  <si>
    <t xml:space="preserve">Artificial plants. Wooden decorative items taken down with care. Carpet ripped up and cut. Walling, and platforms systematically removed and repalletised </t>
  </si>
  <si>
    <t>Metal and plywood cassette flooring platform. Trilite rig with LED lights and a aluminium modular frame with stretched graphics x 3 rigged, contractor washes and reuses. Lino. Stock walling wrapped with vinyl. Door. Reused artificial plants and decorative elements</t>
  </si>
  <si>
    <t>Contractor 2</t>
  </si>
  <si>
    <t>4A130</t>
  </si>
  <si>
    <t>Door kept. Flooring ripped up to put round furniture. Walling scrapped</t>
  </si>
  <si>
    <t>Chipboard flooring with mfd walling that had been prefabricated but with filler. Led lights. Rented in cabinets and furniture</t>
  </si>
  <si>
    <t>4A100</t>
  </si>
  <si>
    <t>Single Use</t>
  </si>
  <si>
    <t xml:space="preserve">Systematically dismantled and packed </t>
  </si>
  <si>
    <t>Wooden &amp; metal cassette platform system. Hessian backed carpet none recyable . Modular system with reusable stretch panels. Door, counters and planters all reusable as is furniture. Real plants in soil</t>
  </si>
  <si>
    <t>Contractor 3</t>
  </si>
  <si>
    <t>4Z130</t>
  </si>
  <si>
    <t>Contractor 4</t>
  </si>
  <si>
    <t>Contractor 5</t>
  </si>
  <si>
    <t>4Z130A</t>
  </si>
  <si>
    <t>Contractor 6</t>
  </si>
  <si>
    <t>4A109</t>
  </si>
  <si>
    <r>
      <t xml:space="preserve">Better Stands - Onsite Assesment </t>
    </r>
    <r>
      <rPr>
        <b/>
        <sz val="22"/>
        <color rgb="FFFFC000"/>
        <rFont val="Roboto"/>
      </rPr>
      <t>Dashboard</t>
    </r>
  </si>
  <si>
    <t>`</t>
  </si>
  <si>
    <r>
      <t xml:space="preserve">Better Stands - Onsite Assessment </t>
    </r>
    <r>
      <rPr>
        <b/>
        <sz val="22"/>
        <color rgb="FFFFC000"/>
        <rFont val="Roboto"/>
      </rPr>
      <t>Dashboard</t>
    </r>
  </si>
  <si>
    <t xml:space="preserve">Event Name: </t>
  </si>
  <si>
    <r>
      <rPr>
        <sz val="18"/>
        <color rgb="FFFFFFFF"/>
        <rFont val="Open Sans"/>
      </rPr>
      <t>M</t>
    </r>
    <r>
      <rPr>
        <vertAlign val="superscript"/>
        <sz val="18"/>
        <color rgb="FFFFFFFF"/>
        <rFont val="Open Sans"/>
      </rPr>
      <t>2</t>
    </r>
    <r>
      <rPr>
        <sz val="18"/>
        <color rgb="FFFFFFFF"/>
        <rFont val="Open Sans"/>
      </rPr>
      <t xml:space="preserve"> of Single Use:</t>
    </r>
  </si>
  <si>
    <r>
      <rPr>
        <sz val="18"/>
        <color rgb="FFFFFFFF"/>
        <rFont val="Open Sans"/>
      </rPr>
      <t xml:space="preserve"> Single Use M</t>
    </r>
    <r>
      <rPr>
        <vertAlign val="superscript"/>
        <sz val="18"/>
        <color rgb="FFFFFFFF"/>
        <rFont val="Open Sans"/>
      </rPr>
      <t>2</t>
    </r>
    <r>
      <rPr>
        <sz val="18"/>
        <color rgb="FFFFFFFF"/>
        <rFont val="Open Sans"/>
      </rPr>
      <t xml:space="preserve"> as a % of total space-only/raw space</t>
    </r>
  </si>
  <si>
    <r>
      <t>M</t>
    </r>
    <r>
      <rPr>
        <b/>
        <vertAlign val="superscript"/>
        <sz val="18"/>
        <color theme="0"/>
        <rFont val="Open Sans"/>
        <family val="2"/>
        <scheme val="major"/>
      </rPr>
      <t>2</t>
    </r>
  </si>
  <si>
    <t>%</t>
  </si>
  <si>
    <t># of stands</t>
  </si>
  <si>
    <r>
      <rPr>
        <b/>
        <sz val="18"/>
        <color rgb="FFFFFFFF"/>
        <rFont val="Open Sans"/>
      </rPr>
      <t>M</t>
    </r>
    <r>
      <rPr>
        <b/>
        <vertAlign val="superscript"/>
        <sz val="18"/>
        <color rgb="FFFFFFFF"/>
        <rFont val="Open Sans"/>
      </rPr>
      <t>2</t>
    </r>
    <r>
      <rPr>
        <b/>
        <sz val="18"/>
        <color rgb="FFFFFFFF"/>
        <rFont val="Open Sans"/>
      </rPr>
      <t xml:space="preserve"> of </t>
    </r>
    <r>
      <rPr>
        <b/>
        <sz val="18"/>
        <color rgb="FFC00000"/>
        <rFont val="Open Sans"/>
      </rPr>
      <t>Single Use:</t>
    </r>
  </si>
  <si>
    <r>
      <rPr>
        <b/>
        <sz val="18"/>
        <color rgb="FFFFFFFF"/>
        <rFont val="Open Sans"/>
      </rPr>
      <t>M</t>
    </r>
    <r>
      <rPr>
        <b/>
        <vertAlign val="superscript"/>
        <sz val="18"/>
        <color rgb="FFFFFFFF"/>
        <rFont val="Open Sans"/>
      </rPr>
      <t>2</t>
    </r>
    <r>
      <rPr>
        <b/>
        <sz val="18"/>
        <color rgb="FFFFFFFF"/>
        <rFont val="Open Sans"/>
      </rPr>
      <t xml:space="preserve"> of </t>
    </r>
    <r>
      <rPr>
        <b/>
        <sz val="18"/>
        <color rgb="FFBC754C"/>
        <rFont val="Open Sans"/>
      </rPr>
      <t>Bronze:</t>
    </r>
  </si>
  <si>
    <r>
      <rPr>
        <b/>
        <sz val="18"/>
        <color rgb="FFFFFFFF"/>
        <rFont val="Open Sans"/>
      </rPr>
      <t>M</t>
    </r>
    <r>
      <rPr>
        <b/>
        <vertAlign val="superscript"/>
        <sz val="18"/>
        <color rgb="FFFFFFFF"/>
        <rFont val="Open Sans"/>
      </rPr>
      <t>2</t>
    </r>
    <r>
      <rPr>
        <b/>
        <sz val="18"/>
        <color rgb="FFFFFFFF"/>
        <rFont val="Open Sans"/>
      </rPr>
      <t xml:space="preserve"> of </t>
    </r>
    <r>
      <rPr>
        <b/>
        <sz val="18"/>
        <color rgb="FFB6BFC5"/>
        <rFont val="Open Sans"/>
      </rPr>
      <t>Silver:</t>
    </r>
  </si>
  <si>
    <r>
      <rPr>
        <b/>
        <sz val="18"/>
        <color rgb="FFFFFFFF"/>
        <rFont val="Open Sans"/>
      </rPr>
      <t>M</t>
    </r>
    <r>
      <rPr>
        <b/>
        <vertAlign val="superscript"/>
        <sz val="18"/>
        <color rgb="FFFFFFFF"/>
        <rFont val="Open Sans"/>
      </rPr>
      <t>2</t>
    </r>
    <r>
      <rPr>
        <b/>
        <sz val="18"/>
        <color rgb="FFFFFFFF"/>
        <rFont val="Open Sans"/>
      </rPr>
      <t xml:space="preserve"> of </t>
    </r>
    <r>
      <rPr>
        <b/>
        <sz val="18"/>
        <color rgb="FFE3BF2B"/>
        <rFont val="Open Sans"/>
      </rPr>
      <t>Gold</t>
    </r>
    <r>
      <rPr>
        <b/>
        <sz val="18"/>
        <color rgb="FFB6BFC5"/>
        <rFont val="Open Sans"/>
      </rPr>
      <t>:</t>
    </r>
  </si>
  <si>
    <t>Key Indicators of progress</t>
  </si>
  <si>
    <r>
      <t xml:space="preserve">Better Stands - Onsite Assesment </t>
    </r>
    <r>
      <rPr>
        <b/>
        <sz val="18"/>
        <color rgb="FFFFC000"/>
        <rFont val="Open Sans"/>
        <family val="2"/>
        <scheme val="major"/>
      </rPr>
      <t>Analysis</t>
    </r>
  </si>
  <si>
    <t>Data Quality</t>
  </si>
  <si>
    <t>Count of Duplicated Stand Numbers</t>
  </si>
  <si>
    <t>Missing Data Points (10 point checklist)</t>
  </si>
  <si>
    <t>How many stand space are not numbers (e.g. letters)</t>
  </si>
  <si>
    <t>Basic Facts</t>
  </si>
  <si>
    <t>Number of Stands</t>
  </si>
  <si>
    <t>Total space of Stands (M2)</t>
  </si>
  <si>
    <t>Average Stand Space (M2)</t>
  </si>
  <si>
    <t>Percentage of Single Use stands per net M2</t>
  </si>
  <si>
    <t>Do you know the make-up of your space-only/raw space stands?</t>
  </si>
  <si>
    <t>This shows you the number of single use stands at your show</t>
  </si>
  <si>
    <t>And the percentage they make up of the space only/raw stands</t>
  </si>
  <si>
    <t>Out of the three stand sizes below, where could you have the most impact if you targeted those sized exhibitors?</t>
  </si>
  <si>
    <t>Looking at 3 types of stands: between 0-40 m2, 41-99 m2, 100+m2</t>
  </si>
  <si>
    <t>Which contractors could you have the most impact by targeting their stands?</t>
  </si>
  <si>
    <t>Refresh the Pivot Tables in E37 and K37 on the Tables tab</t>
  </si>
  <si>
    <r>
      <t>Better Stands - Onsite Assesment</t>
    </r>
    <r>
      <rPr>
        <b/>
        <sz val="18"/>
        <color rgb="FFFFC000"/>
        <rFont val="Open Sans"/>
        <family val="2"/>
        <scheme val="minor"/>
      </rPr>
      <t xml:space="preserve"> Tables </t>
    </r>
  </si>
  <si>
    <t>Floor Space &amp; Counts by Stand Type</t>
  </si>
  <si>
    <t>% of Net Space</t>
  </si>
  <si>
    <t>Stand Rating</t>
  </si>
  <si>
    <t>Floor Space Total</t>
  </si>
  <si>
    <t>% of Total Floor Space</t>
  </si>
  <si>
    <t>% of Total Stands</t>
  </si>
  <si>
    <t>% of Net</t>
  </si>
  <si>
    <t>Bronze</t>
  </si>
  <si>
    <t>Reusable</t>
  </si>
  <si>
    <t>Silver</t>
  </si>
  <si>
    <t>Shell Scheme</t>
  </si>
  <si>
    <t>Gold</t>
  </si>
  <si>
    <t>Total</t>
  </si>
  <si>
    <t>Stand Size Analysis</t>
  </si>
  <si>
    <t>Floor Space by Stand Type &amp; Stand Sizes</t>
  </si>
  <si>
    <t>% Floor Space by Stand Type &amp; Stand Sizes</t>
  </si>
  <si>
    <t>Stand Size</t>
  </si>
  <si>
    <t>0-18</t>
  </si>
  <si>
    <t>19-36</t>
  </si>
  <si>
    <t>37-99</t>
  </si>
  <si>
    <t>100+</t>
  </si>
  <si>
    <t>Counts by Stand Type &amp; Stand Sizes</t>
  </si>
  <si>
    <t>% Counts by Stand Type &amp; Stand Sizes</t>
  </si>
  <si>
    <t>Other Analysis</t>
  </si>
  <si>
    <t>Please Refresh (right click inside table)</t>
  </si>
  <si>
    <t>Feature</t>
  </si>
  <si>
    <t>Number of Missing Features</t>
  </si>
  <si>
    <t>Disposable Stand Space (m2)</t>
  </si>
  <si>
    <t>Number of Disposable Stands</t>
  </si>
  <si>
    <t>Grand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</si>
</sst>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3" formatCode="_(* #,##0.00_);_(* \(#,##0.00\);_(* &quot;-&quot;??_);_(@_)"/>
    <numFmt numFmtId="164" formatCode="###0.0;\-###0.0"/>
    <numFmt numFmtId="165" formatCode="_-* #,##0_-;\-* #,##0_-;_-* &quot;-&quot;??_-;_-@_-"/>
  </numFmts>
  <fonts count="66">
    <font>
      <sz val="11"/>
      <color rgb="FF000000"/>
      <name val="Open Sans"/>
      <scheme val="minor"/>
    </font>
    <font>
      <sz val="11"/>
      <color rgb="FF000000"/>
      <name val="Open Sans"/>
      <family val="2"/>
      <scheme val="major"/>
    </font>
    <font>
      <sz val="18"/>
      <color rgb="FF000000"/>
      <name val="Open Sans"/>
      <family val="2"/>
      <scheme val="major"/>
    </font>
    <font>
      <sz val="18"/>
      <color rgb="FF000000"/>
      <name val="Open Sans"/>
      <family val="2"/>
      <scheme val="minor"/>
    </font>
    <font>
      <sz val="11"/>
      <color rgb="FF000000"/>
      <name val="Open Sans"/>
      <family val="2"/>
      <scheme val="minor"/>
    </font>
    <font>
      <sz val="16"/>
      <color rgb="FF000000"/>
      <name val="Open Sans"/>
      <family val="2"/>
      <scheme val="minor"/>
    </font>
    <font>
      <sz val="14"/>
      <color rgb="FF000000"/>
      <name val="Open Sans"/>
      <family val="2"/>
      <scheme val="minor"/>
    </font>
    <font>
      <sz val="22"/>
      <color rgb="FF000000"/>
      <name val="Open Sans"/>
      <family val="2"/>
      <scheme val="minor"/>
    </font>
    <font>
      <sz val="11"/>
      <color theme="0"/>
      <name val="Open Sans"/>
      <family val="2"/>
      <scheme val="major"/>
    </font>
    <font>
      <b/>
      <sz val="11"/>
      <color theme="0"/>
      <name val="Open Sans"/>
      <family val="2"/>
      <scheme val="major"/>
    </font>
    <font>
      <sz val="11"/>
      <color rgb="FF85BD41"/>
      <name val="Open Sans"/>
      <family val="2"/>
      <scheme val="major"/>
    </font>
    <font>
      <b/>
      <sz val="18"/>
      <color rgb="FF0047AB"/>
      <name val="Roboto"/>
    </font>
    <font>
      <sz val="18"/>
      <color rgb="FF0047AB"/>
      <name val="Roboto"/>
    </font>
    <font>
      <b/>
      <sz val="18"/>
      <color rgb="FF0047AB"/>
      <name val="Open Sans"/>
      <family val="2"/>
      <scheme val="major"/>
    </font>
    <font>
      <b/>
      <sz val="18"/>
      <color rgb="FF0047AB"/>
      <name val="Open Sans"/>
      <family val="2"/>
      <scheme val="minor"/>
    </font>
    <font>
      <b/>
      <sz val="11"/>
      <color rgb="FF0047AB"/>
      <name val="Open Sans"/>
      <family val="2"/>
      <scheme val="minor"/>
    </font>
    <font>
      <b/>
      <sz val="18"/>
      <color rgb="FF1355B2"/>
      <name val="Open Sans"/>
      <family val="2"/>
      <scheme val="minor"/>
    </font>
    <font>
      <b/>
      <sz val="11"/>
      <color rgb="FF1355B2"/>
      <name val="Open Sans"/>
      <family val="2"/>
      <scheme val="minor"/>
    </font>
    <font>
      <sz val="18"/>
      <color rgb="FF000000"/>
      <name val="Roboto"/>
    </font>
    <font>
      <b/>
      <sz val="18"/>
      <color rgb="FF000000"/>
      <name val="Roboto"/>
    </font>
    <font>
      <b/>
      <sz val="14"/>
      <color theme="0"/>
      <name val="Roboto"/>
    </font>
    <font>
      <b/>
      <u/>
      <sz val="18"/>
      <color theme="0"/>
      <name val="Roboto"/>
    </font>
    <font>
      <sz val="18"/>
      <color rgb="FFFF0000"/>
      <name val="Roboto"/>
    </font>
    <font>
      <b/>
      <sz val="18"/>
      <color theme="0"/>
      <name val="Roboto"/>
    </font>
    <font>
      <b/>
      <u/>
      <sz val="18"/>
      <color rgb="FF000000"/>
      <name val="Roboto"/>
    </font>
    <font>
      <b/>
      <sz val="16"/>
      <color theme="0"/>
      <name val="Roboto"/>
    </font>
    <font>
      <i/>
      <sz val="18"/>
      <color theme="1"/>
      <name val="Roboto"/>
    </font>
    <font>
      <b/>
      <sz val="18"/>
      <color theme="1"/>
      <name val="Roboto"/>
    </font>
    <font>
      <sz val="18"/>
      <color rgb="FF1355B2"/>
      <name val="Roboto"/>
    </font>
    <font>
      <b/>
      <sz val="18"/>
      <color rgb="FF1355B2"/>
      <name val="Roboto"/>
    </font>
    <font>
      <b/>
      <u/>
      <sz val="11"/>
      <color theme="0"/>
      <name val="Open Sans"/>
      <family val="2"/>
      <scheme val="major"/>
    </font>
    <font>
      <b/>
      <sz val="11"/>
      <color theme="0"/>
      <name val="Open Sans"/>
      <family val="2"/>
      <scheme val="minor"/>
    </font>
    <font>
      <sz val="11"/>
      <color theme="0"/>
      <name val="Open Sans"/>
      <family val="2"/>
      <scheme val="minor"/>
    </font>
    <font>
      <b/>
      <sz val="14"/>
      <color rgb="FF0047AB"/>
      <name val="Open Sans"/>
      <family val="2"/>
      <scheme val="minor"/>
    </font>
    <font>
      <b/>
      <sz val="14"/>
      <color rgb="FFFF0000"/>
      <name val="Open Sans"/>
      <family val="2"/>
      <scheme val="minor"/>
    </font>
    <font>
      <sz val="11"/>
      <color rgb="FFFFC000"/>
      <name val="Open Sans"/>
      <family val="2"/>
      <scheme val="major"/>
    </font>
    <font>
      <sz val="11"/>
      <color rgb="FFC00000"/>
      <name val="Open Sans"/>
      <family val="2"/>
      <scheme val="major"/>
    </font>
    <font>
      <sz val="11"/>
      <color rgb="FFBC754C"/>
      <name val="Open Sans"/>
      <family val="2"/>
      <scheme val="major"/>
    </font>
    <font>
      <sz val="11"/>
      <color rgb="FFB6BFC5"/>
      <name val="Open Sans"/>
      <family val="2"/>
      <scheme val="major"/>
    </font>
    <font>
      <sz val="11"/>
      <color rgb="FFE3BF2B"/>
      <name val="Open Sans"/>
      <family val="2"/>
      <scheme val="major"/>
    </font>
    <font>
      <b/>
      <u/>
      <sz val="11"/>
      <color rgb="FFFFC000"/>
      <name val="Open Sans"/>
      <family val="2"/>
      <scheme val="major"/>
    </font>
    <font>
      <b/>
      <sz val="12"/>
      <color theme="0"/>
      <name val="Open Sans"/>
      <family val="2"/>
      <scheme val="major"/>
    </font>
    <font>
      <b/>
      <sz val="16"/>
      <color rgb="FF0047AB"/>
      <name val="Open Sans"/>
      <family val="2"/>
      <scheme val="minor"/>
    </font>
    <font>
      <sz val="20"/>
      <color rgb="FFFF0000"/>
      <name val="Open Sans"/>
      <family val="2"/>
      <scheme val="minor"/>
    </font>
    <font>
      <b/>
      <sz val="22"/>
      <color rgb="FF0047AB"/>
      <name val="Roboto"/>
    </font>
    <font>
      <sz val="22"/>
      <color rgb="FF0047AB"/>
      <name val="Roboto"/>
    </font>
    <font>
      <b/>
      <sz val="22"/>
      <color rgb="FFFFC000"/>
      <name val="Roboto"/>
    </font>
    <font>
      <b/>
      <sz val="18"/>
      <color rgb="FFFFC000"/>
      <name val="Roboto"/>
    </font>
    <font>
      <b/>
      <sz val="18"/>
      <color rgb="FFFFC000"/>
      <name val="Open Sans"/>
      <family val="2"/>
      <scheme val="major"/>
    </font>
    <font>
      <b/>
      <sz val="18"/>
      <color rgb="FFFFC000"/>
      <name val="Open Sans"/>
      <family val="2"/>
      <scheme val="minor"/>
    </font>
    <font>
      <sz val="18"/>
      <color theme="0"/>
      <name val="Open Sans"/>
      <family val="2"/>
      <scheme val="major"/>
    </font>
    <font>
      <b/>
      <sz val="18"/>
      <color theme="0"/>
      <name val="Open Sans"/>
      <family val="2"/>
      <scheme val="major"/>
    </font>
    <font>
      <b/>
      <vertAlign val="superscript"/>
      <sz val="18"/>
      <color theme="0"/>
      <name val="Open Sans"/>
      <family val="2"/>
      <scheme val="major"/>
    </font>
    <font>
      <b/>
      <sz val="11"/>
      <color rgb="FF000000"/>
      <name val="Open Sans"/>
      <family val="2"/>
      <scheme val="major"/>
    </font>
    <font>
      <b/>
      <sz val="18"/>
      <color rgb="FFFF0000"/>
      <name val="Open Sans"/>
      <family val="2"/>
      <scheme val="major"/>
    </font>
    <font>
      <sz val="18"/>
      <color rgb="FFFFFFFF"/>
      <name val="Open Sans"/>
    </font>
    <font>
      <vertAlign val="superscript"/>
      <sz val="18"/>
      <color rgb="FFFFFFFF"/>
      <name val="Open Sans"/>
    </font>
    <font>
      <b/>
      <sz val="18"/>
      <color rgb="FFFFFFFF"/>
      <name val="Open Sans"/>
    </font>
    <font>
      <b/>
      <vertAlign val="superscript"/>
      <sz val="18"/>
      <color rgb="FFFFFFFF"/>
      <name val="Open Sans"/>
    </font>
    <font>
      <b/>
      <sz val="18"/>
      <color rgb="FFC00000"/>
      <name val="Open Sans"/>
    </font>
    <font>
      <b/>
      <sz val="18"/>
      <color theme="0"/>
      <name val="Open Sans"/>
    </font>
    <font>
      <b/>
      <sz val="18"/>
      <color rgb="FFBC754C"/>
      <name val="Open Sans"/>
    </font>
    <font>
      <b/>
      <sz val="18"/>
      <color rgb="FFB6BFC5"/>
      <name val="Open Sans"/>
    </font>
    <font>
      <b/>
      <sz val="18"/>
      <color rgb="FFE3BF2B"/>
      <name val="Open Sans"/>
    </font>
    <font>
      <sz val="8"/>
      <name val="Open Sans"/>
      <scheme val="minor"/>
    </font>
    <font>
      <i/>
      <sz val="18"/>
      <color rgb="FFFF0000"/>
      <name val="Roboto"/>
    </font>
  </fonts>
  <fills count="28">
    <fill>
      <patternFill patternType="none"/>
    </fill>
    <fill>
      <patternFill patternType="gray125"/>
    </fill>
    <fill>
      <patternFill patternType="solid">
        <fgColor theme="4"/>
        <bgColor theme="4"/>
      </patternFill>
    </fill>
    <fill>
      <patternFill patternType="solid">
        <fgColor theme="0"/>
        <bgColor theme="0"/>
      </patternFill>
    </fill>
    <fill>
      <patternFill patternType="solid">
        <fgColor rgb="FFFFFF00"/>
        <bgColor indexed="64"/>
      </patternFill>
    </fill>
    <fill>
      <patternFill patternType="solid">
        <fgColor theme="4"/>
        <bgColor indexed="64"/>
      </patternFill>
    </fill>
    <fill>
      <patternFill patternType="solid">
        <fgColor theme="0"/>
        <bgColor theme="4"/>
      </patternFill>
    </fill>
    <fill>
      <patternFill patternType="solid">
        <fgColor rgb="FF0047AB"/>
        <bgColor theme="4"/>
      </patternFill>
    </fill>
    <fill>
      <patternFill patternType="solid">
        <fgColor rgb="FF0047AB"/>
        <bgColor indexed="64"/>
      </patternFill>
    </fill>
    <fill>
      <patternFill patternType="solid">
        <fgColor rgb="FF0047AB"/>
        <bgColor theme="0"/>
      </patternFill>
    </fill>
    <fill>
      <patternFill patternType="solid">
        <fgColor theme="0"/>
        <bgColor indexed="64"/>
      </patternFill>
    </fill>
    <fill>
      <patternFill patternType="solid">
        <fgColor rgb="FF009BD9"/>
        <bgColor indexed="64"/>
      </patternFill>
    </fill>
    <fill>
      <patternFill patternType="solid">
        <fgColor rgb="FF009BD9"/>
        <bgColor rgb="FFCBEFFA"/>
      </patternFill>
    </fill>
    <fill>
      <patternFill patternType="solid">
        <fgColor rgb="FF0047AB"/>
        <bgColor theme="6"/>
      </patternFill>
    </fill>
    <fill>
      <patternFill patternType="solid">
        <fgColor rgb="FFBC754C"/>
        <bgColor rgb="FFCBEFFA"/>
      </patternFill>
    </fill>
    <fill>
      <patternFill patternType="solid">
        <fgColor rgb="FFBC754C"/>
        <bgColor indexed="64"/>
      </patternFill>
    </fill>
    <fill>
      <patternFill patternType="solid">
        <fgColor rgb="FFB6BFC5"/>
        <bgColor rgb="FFCBEFFA"/>
      </patternFill>
    </fill>
    <fill>
      <patternFill patternType="solid">
        <fgColor rgb="FFB6BFC5"/>
        <bgColor indexed="64"/>
      </patternFill>
    </fill>
    <fill>
      <patternFill patternType="solid">
        <fgColor rgb="FFE3BF2B"/>
        <bgColor rgb="FFCBEFFA"/>
      </patternFill>
    </fill>
    <fill>
      <patternFill patternType="solid">
        <fgColor rgb="FFE3BF2B"/>
        <bgColor indexed="64"/>
      </patternFill>
    </fill>
    <fill>
      <patternFill patternType="solid">
        <fgColor theme="6" tint="0.79998168889431442"/>
        <bgColor indexed="64"/>
      </patternFill>
    </fill>
    <fill>
      <patternFill patternType="solid">
        <fgColor rgb="FFC00000"/>
        <bgColor indexed="64"/>
      </patternFill>
    </fill>
    <fill>
      <patternFill patternType="solid">
        <fgColor rgb="FF00B050"/>
        <bgColor indexed="64"/>
      </patternFill>
    </fill>
    <fill>
      <patternFill patternType="solid">
        <fgColor rgb="FF009BD9"/>
        <bgColor theme="4"/>
      </patternFill>
    </fill>
    <fill>
      <patternFill patternType="solid">
        <fgColor rgb="FFE3BF2B"/>
        <bgColor theme="4"/>
      </patternFill>
    </fill>
    <fill>
      <patternFill patternType="solid">
        <fgColor rgb="FFB6BFC5"/>
        <bgColor theme="4"/>
      </patternFill>
    </fill>
    <fill>
      <patternFill patternType="solid">
        <fgColor rgb="FFBC754C"/>
        <bgColor theme="4"/>
      </patternFill>
    </fill>
    <fill>
      <patternFill patternType="solid">
        <fgColor rgb="FFC00000"/>
        <bgColor theme="4"/>
      </patternFill>
    </fill>
  </fills>
  <borders count="30">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rgb="FF0047AB"/>
      </left>
      <right style="thin">
        <color rgb="FF0047AB"/>
      </right>
      <top style="thin">
        <color rgb="FF0047AB"/>
      </top>
      <bottom style="thin">
        <color rgb="FF0047AB"/>
      </bottom>
      <diagonal/>
    </border>
    <border>
      <left style="thin">
        <color rgb="FF0047AB"/>
      </left>
      <right/>
      <top style="thin">
        <color rgb="FF0047AB"/>
      </top>
      <bottom style="thin">
        <color rgb="FF0047AB"/>
      </bottom>
      <diagonal/>
    </border>
    <border>
      <left/>
      <right style="thin">
        <color rgb="FF0047AB"/>
      </right>
      <top style="thin">
        <color rgb="FF0047AB"/>
      </top>
      <bottom style="thin">
        <color rgb="FF0047AB"/>
      </bottom>
      <diagonal/>
    </border>
    <border>
      <left style="thin">
        <color rgb="FF0047AB"/>
      </left>
      <right/>
      <top style="thin">
        <color rgb="FF0047AB"/>
      </top>
      <bottom/>
      <diagonal/>
    </border>
    <border>
      <left/>
      <right style="thin">
        <color rgb="FF0047AB"/>
      </right>
      <top style="thin">
        <color rgb="FF0047AB"/>
      </top>
      <bottom/>
      <diagonal/>
    </border>
    <border>
      <left style="thin">
        <color rgb="FF0047AB"/>
      </left>
      <right/>
      <top/>
      <bottom/>
      <diagonal/>
    </border>
    <border>
      <left/>
      <right style="thin">
        <color rgb="FF0047AB"/>
      </right>
      <top/>
      <bottom/>
      <diagonal/>
    </border>
    <border>
      <left style="thin">
        <color rgb="FF0047AB"/>
      </left>
      <right/>
      <top/>
      <bottom style="thin">
        <color rgb="FF0047AB"/>
      </bottom>
      <diagonal/>
    </border>
    <border>
      <left/>
      <right style="thin">
        <color rgb="FF0047AB"/>
      </right>
      <top/>
      <bottom style="thin">
        <color rgb="FF0047AB"/>
      </bottom>
      <diagonal/>
    </border>
  </borders>
  <cellStyleXfs count="3">
    <xf numFmtId="0" fontId="0" fillId="0" borderId="0"/>
    <xf numFmtId="9" fontId="4" fillId="0" borderId="0" applyFont="0" applyFill="0" applyBorder="0" applyAlignment="0" applyProtection="0"/>
    <xf numFmtId="43" fontId="4" fillId="0" borderId="0" applyFont="0" applyFill="0" applyBorder="0" applyAlignment="0" applyProtection="0"/>
  </cellStyleXfs>
  <cellXfs count="173">
    <xf numFmtId="0" fontId="0" fillId="0" borderId="0" xfId="0"/>
    <xf numFmtId="0" fontId="1" fillId="0" borderId="0" xfId="0" applyFont="1"/>
    <xf numFmtId="0" fontId="1" fillId="2" borderId="1" xfId="0" applyFont="1" applyFill="1" applyBorder="1"/>
    <xf numFmtId="0" fontId="1" fillId="2" borderId="0" xfId="0" applyFont="1" applyFill="1"/>
    <xf numFmtId="0" fontId="2" fillId="0" borderId="0" xfId="0" applyFont="1" applyAlignment="1">
      <alignment vertical="center"/>
    </xf>
    <xf numFmtId="0" fontId="2" fillId="0" borderId="0" xfId="0" applyFont="1" applyAlignment="1" applyProtection="1">
      <alignment vertical="center"/>
      <protection locked="0"/>
    </xf>
    <xf numFmtId="0" fontId="1" fillId="5" borderId="0" xfId="0" applyFont="1" applyFill="1"/>
    <xf numFmtId="0" fontId="3" fillId="0" borderId="0" xfId="0" applyFont="1"/>
    <xf numFmtId="0" fontId="3" fillId="0" borderId="0" xfId="0" applyFont="1" applyAlignment="1">
      <alignment horizontal="center"/>
    </xf>
    <xf numFmtId="0" fontId="5" fillId="0" borderId="0" xfId="0" applyFont="1"/>
    <xf numFmtId="9" fontId="5" fillId="0" borderId="0" xfId="0" applyNumberFormat="1" applyFont="1"/>
    <xf numFmtId="0" fontId="0" fillId="0" borderId="1" xfId="0" applyBorder="1"/>
    <xf numFmtId="9" fontId="0" fillId="0" borderId="1" xfId="1" applyFont="1" applyBorder="1"/>
    <xf numFmtId="0" fontId="0" fillId="0" borderId="6" xfId="0" applyBorder="1"/>
    <xf numFmtId="9" fontId="0" fillId="0" borderId="6" xfId="1" applyFont="1" applyBorder="1"/>
    <xf numFmtId="9" fontId="0" fillId="0" borderId="11" xfId="1" applyFont="1" applyBorder="1"/>
    <xf numFmtId="0" fontId="0" fillId="0" borderId="13" xfId="0" applyBorder="1"/>
    <xf numFmtId="9" fontId="0" fillId="0" borderId="13" xfId="1" applyFont="1" applyBorder="1"/>
    <xf numFmtId="9" fontId="0" fillId="0" borderId="14" xfId="1" applyFont="1" applyBorder="1"/>
    <xf numFmtId="0" fontId="0" fillId="0" borderId="11" xfId="0" applyBorder="1"/>
    <xf numFmtId="0" fontId="0" fillId="0" borderId="14" xfId="0" applyBorder="1"/>
    <xf numFmtId="0" fontId="0" fillId="0" borderId="6" xfId="0" applyBorder="1" applyAlignment="1">
      <alignment horizontal="center" vertical="center" wrapText="1"/>
    </xf>
    <xf numFmtId="0" fontId="0" fillId="0" borderId="6" xfId="0" applyBorder="1" applyAlignment="1">
      <alignment horizontal="left"/>
    </xf>
    <xf numFmtId="0" fontId="4" fillId="0" borderId="0" xfId="0" applyFont="1"/>
    <xf numFmtId="0" fontId="1" fillId="7" borderId="1" xfId="0" applyFont="1" applyFill="1" applyBorder="1"/>
    <xf numFmtId="0" fontId="1" fillId="7" borderId="0" xfId="0" applyFont="1" applyFill="1"/>
    <xf numFmtId="0" fontId="1" fillId="8" borderId="0" xfId="0" applyFont="1" applyFill="1"/>
    <xf numFmtId="0" fontId="10" fillId="7" borderId="1" xfId="0" applyFont="1" applyFill="1" applyBorder="1"/>
    <xf numFmtId="0" fontId="8" fillId="8" borderId="1" xfId="0" applyFont="1" applyFill="1" applyBorder="1"/>
    <xf numFmtId="0" fontId="1" fillId="7" borderId="1" xfId="0" applyFont="1" applyFill="1" applyBorder="1" applyAlignment="1">
      <alignment horizontal="center" vertical="center" wrapText="1"/>
    </xf>
    <xf numFmtId="0" fontId="1" fillId="7" borderId="1" xfId="0" applyFont="1" applyFill="1" applyBorder="1" applyAlignment="1">
      <alignment horizontal="center" vertical="center"/>
    </xf>
    <xf numFmtId="0" fontId="1" fillId="6" borderId="1" xfId="0" applyFont="1" applyFill="1" applyBorder="1"/>
    <xf numFmtId="0" fontId="1" fillId="6" borderId="0" xfId="0" applyFont="1" applyFill="1"/>
    <xf numFmtId="0" fontId="1" fillId="10" borderId="0" xfId="0" applyFont="1" applyFill="1"/>
    <xf numFmtId="0" fontId="14" fillId="0" borderId="0" xfId="0" applyFont="1" applyAlignment="1">
      <alignment horizontal="center"/>
    </xf>
    <xf numFmtId="0" fontId="14" fillId="0" borderId="0" xfId="0" applyFont="1"/>
    <xf numFmtId="0" fontId="15" fillId="0" borderId="0" xfId="0" applyFont="1"/>
    <xf numFmtId="165" fontId="5" fillId="0" borderId="0" xfId="0" applyNumberFormat="1" applyFont="1"/>
    <xf numFmtId="0" fontId="16" fillId="0" borderId="0" xfId="0" applyFont="1"/>
    <xf numFmtId="0" fontId="17" fillId="0" borderId="0" xfId="0" applyFont="1"/>
    <xf numFmtId="165" fontId="5" fillId="0" borderId="0" xfId="2" applyNumberFormat="1" applyFont="1" applyAlignment="1">
      <alignment horizontal="right"/>
    </xf>
    <xf numFmtId="0" fontId="0" fillId="11" borderId="0" xfId="0" applyFill="1"/>
    <xf numFmtId="0" fontId="5" fillId="11" borderId="0" xfId="0" applyFont="1" applyFill="1"/>
    <xf numFmtId="0" fontId="18" fillId="0" borderId="0" xfId="0" applyFont="1" applyAlignment="1" applyProtection="1">
      <alignment vertical="center" wrapText="1"/>
      <protection locked="0"/>
    </xf>
    <xf numFmtId="0" fontId="18" fillId="0" borderId="0" xfId="0" applyFont="1" applyAlignment="1" applyProtection="1">
      <alignment vertical="center"/>
      <protection locked="0"/>
    </xf>
    <xf numFmtId="0" fontId="18" fillId="0" borderId="0" xfId="0" applyFont="1" applyAlignment="1" applyProtection="1">
      <alignment horizontal="center" vertical="center"/>
      <protection locked="0"/>
    </xf>
    <xf numFmtId="0" fontId="18" fillId="0" borderId="0" xfId="0" applyFont="1" applyAlignment="1">
      <alignment vertical="center"/>
    </xf>
    <xf numFmtId="0" fontId="18" fillId="0" borderId="0" xfId="0" applyFont="1" applyAlignment="1">
      <alignment vertical="center" wrapText="1"/>
    </xf>
    <xf numFmtId="0" fontId="18" fillId="0" borderId="1" xfId="0" applyFont="1" applyBorder="1" applyAlignment="1">
      <alignment vertical="center"/>
    </xf>
    <xf numFmtId="0" fontId="18" fillId="0" borderId="1" xfId="0" applyFont="1" applyBorder="1" applyAlignment="1" applyProtection="1">
      <alignment vertical="center"/>
      <protection locked="0"/>
    </xf>
    <xf numFmtId="0" fontId="18" fillId="0" borderId="1" xfId="0" applyFont="1" applyBorder="1" applyAlignment="1">
      <alignment horizontal="center" vertical="center"/>
    </xf>
    <xf numFmtId="0" fontId="19" fillId="0" borderId="0" xfId="0" applyFont="1" applyAlignment="1">
      <alignment vertical="center" wrapText="1"/>
    </xf>
    <xf numFmtId="0" fontId="18" fillId="0" borderId="0" xfId="0" applyFont="1" applyAlignment="1">
      <alignment horizontal="center" vertical="center"/>
    </xf>
    <xf numFmtId="0" fontId="24" fillId="0" borderId="0" xfId="0" applyFont="1" applyAlignment="1">
      <alignment horizontal="center" vertical="center" wrapText="1"/>
    </xf>
    <xf numFmtId="0" fontId="24" fillId="0" borderId="1" xfId="0" applyFont="1" applyBorder="1" applyAlignment="1">
      <alignment horizontal="center" vertical="center" wrapText="1"/>
    </xf>
    <xf numFmtId="0" fontId="24" fillId="0" borderId="1" xfId="0" applyFont="1" applyBorder="1" applyAlignment="1" applyProtection="1">
      <alignment vertical="center" wrapText="1"/>
      <protection locked="0"/>
    </xf>
    <xf numFmtId="0" fontId="18" fillId="0" borderId="1" xfId="0" applyFont="1" applyBorder="1" applyAlignment="1" applyProtection="1">
      <alignment vertical="center" wrapText="1"/>
      <protection locked="0"/>
    </xf>
    <xf numFmtId="0" fontId="25" fillId="12" borderId="1" xfId="0" applyFont="1" applyFill="1" applyBorder="1" applyAlignment="1">
      <alignment horizontal="center" vertical="center" wrapText="1"/>
    </xf>
    <xf numFmtId="0" fontId="25" fillId="12" borderId="5" xfId="0" applyFont="1" applyFill="1" applyBorder="1" applyAlignment="1">
      <alignment horizontal="center" vertical="center" wrapText="1"/>
    </xf>
    <xf numFmtId="0" fontId="25" fillId="12" borderId="2" xfId="0" applyFont="1" applyFill="1" applyBorder="1" applyAlignment="1">
      <alignment horizontal="center" vertical="center" wrapText="1"/>
    </xf>
    <xf numFmtId="164" fontId="26" fillId="0" borderId="4" xfId="0" applyNumberFormat="1" applyFont="1" applyBorder="1" applyAlignment="1" applyProtection="1">
      <alignment horizontal="center" vertical="center" wrapText="1"/>
      <protection locked="0"/>
    </xf>
    <xf numFmtId="164" fontId="26" fillId="0" borderId="3" xfId="0" applyNumberFormat="1" applyFont="1" applyBorder="1" applyAlignment="1" applyProtection="1">
      <alignment horizontal="center" vertical="center"/>
      <protection locked="0"/>
    </xf>
    <xf numFmtId="164" fontId="26" fillId="0" borderId="6" xfId="0" applyNumberFormat="1" applyFont="1" applyBorder="1" applyAlignment="1" applyProtection="1">
      <alignment horizontal="center" vertical="center" wrapText="1"/>
      <protection locked="0"/>
    </xf>
    <xf numFmtId="0" fontId="26" fillId="0" borderId="3" xfId="0" applyFont="1" applyBorder="1" applyAlignment="1" applyProtection="1">
      <alignment horizontal="center" vertical="center"/>
      <protection locked="0"/>
    </xf>
    <xf numFmtId="2" fontId="26" fillId="0" borderId="6" xfId="0" applyNumberFormat="1" applyFont="1" applyBorder="1" applyAlignment="1" applyProtection="1">
      <alignment horizontal="center" vertical="center"/>
      <protection locked="0"/>
    </xf>
    <xf numFmtId="0" fontId="26" fillId="0" borderId="3" xfId="0" applyFont="1" applyBorder="1" applyAlignment="1" applyProtection="1">
      <alignment horizontal="left" vertical="center" wrapText="1"/>
      <protection locked="0"/>
    </xf>
    <xf numFmtId="0" fontId="26" fillId="0" borderId="2" xfId="0" applyFont="1" applyBorder="1" applyAlignment="1" applyProtection="1">
      <alignment horizontal="left" vertical="center" wrapText="1"/>
      <protection locked="0"/>
    </xf>
    <xf numFmtId="0" fontId="18" fillId="0" borderId="2" xfId="0" applyFont="1" applyBorder="1" applyAlignment="1" applyProtection="1">
      <alignment vertical="center"/>
      <protection locked="0"/>
    </xf>
    <xf numFmtId="164" fontId="26" fillId="0" borderId="6" xfId="0" applyNumberFormat="1" applyFont="1" applyBorder="1" applyAlignment="1" applyProtection="1">
      <alignment horizontal="center" vertical="center"/>
      <protection locked="0"/>
    </xf>
    <xf numFmtId="164" fontId="26" fillId="0" borderId="4" xfId="0" applyNumberFormat="1" applyFont="1" applyBorder="1" applyAlignment="1" applyProtection="1">
      <alignment horizontal="center" vertical="center"/>
      <protection locked="0"/>
    </xf>
    <xf numFmtId="164" fontId="26" fillId="0" borderId="1" xfId="0" applyNumberFormat="1" applyFont="1" applyBorder="1" applyAlignment="1" applyProtection="1">
      <alignment horizontal="center" vertical="center" wrapText="1"/>
      <protection locked="0"/>
    </xf>
    <xf numFmtId="164" fontId="26" fillId="0" borderId="5" xfId="0" applyNumberFormat="1" applyFont="1" applyBorder="1" applyAlignment="1" applyProtection="1">
      <alignment horizontal="center" vertical="center"/>
      <protection locked="0"/>
    </xf>
    <xf numFmtId="0" fontId="26" fillId="0" borderId="5" xfId="0" applyFont="1" applyBorder="1" applyAlignment="1" applyProtection="1">
      <alignment horizontal="center" vertical="center"/>
      <protection locked="0"/>
    </xf>
    <xf numFmtId="0" fontId="26" fillId="0" borderId="5" xfId="0" applyFont="1" applyBorder="1" applyAlignment="1" applyProtection="1">
      <alignment horizontal="left" vertical="center" wrapText="1"/>
      <protection locked="0"/>
    </xf>
    <xf numFmtId="164" fontId="26" fillId="0" borderId="5" xfId="0" applyNumberFormat="1" applyFont="1" applyBorder="1" applyAlignment="1" applyProtection="1">
      <alignment horizontal="center" vertical="center" wrapText="1"/>
      <protection locked="0"/>
    </xf>
    <xf numFmtId="2" fontId="26" fillId="0" borderId="5" xfId="0" applyNumberFormat="1" applyFont="1" applyBorder="1" applyAlignment="1" applyProtection="1">
      <alignment horizontal="center" vertical="center"/>
      <protection locked="0"/>
    </xf>
    <xf numFmtId="2" fontId="26" fillId="0" borderId="3" xfId="0" applyNumberFormat="1" applyFont="1" applyBorder="1" applyAlignment="1" applyProtection="1">
      <alignment horizontal="center" vertical="center"/>
      <protection locked="0"/>
    </xf>
    <xf numFmtId="0" fontId="19" fillId="0" borderId="1" xfId="0" applyFont="1" applyBorder="1" applyAlignment="1">
      <alignment vertical="center" wrapText="1"/>
    </xf>
    <xf numFmtId="0" fontId="20" fillId="13" borderId="21" xfId="0" applyFont="1" applyFill="1" applyBorder="1" applyAlignment="1">
      <alignment horizontal="center" vertical="center" wrapText="1"/>
    </xf>
    <xf numFmtId="0" fontId="22" fillId="4" borderId="21" xfId="0" applyFont="1" applyFill="1" applyBorder="1" applyAlignment="1" applyProtection="1">
      <alignment horizontal="left" vertical="center"/>
      <protection locked="0"/>
    </xf>
    <xf numFmtId="0" fontId="23" fillId="8" borderId="21" xfId="0" applyFont="1" applyFill="1" applyBorder="1" applyAlignment="1">
      <alignment vertical="center"/>
    </xf>
    <xf numFmtId="0" fontId="25" fillId="8" borderId="21" xfId="0" applyFont="1" applyFill="1" applyBorder="1" applyAlignment="1">
      <alignment vertical="center" wrapText="1"/>
    </xf>
    <xf numFmtId="0" fontId="8" fillId="9" borderId="1" xfId="0" applyFont="1" applyFill="1" applyBorder="1" applyAlignment="1">
      <alignment vertical="center" wrapText="1"/>
    </xf>
    <xf numFmtId="0" fontId="30" fillId="8" borderId="0" xfId="0" applyFont="1" applyFill="1" applyAlignment="1">
      <alignment horizontal="left" vertical="top" wrapText="1"/>
    </xf>
    <xf numFmtId="0" fontId="1" fillId="7" borderId="1" xfId="0" applyFont="1" applyFill="1" applyBorder="1" applyAlignment="1">
      <alignment vertical="top"/>
    </xf>
    <xf numFmtId="0" fontId="1" fillId="7" borderId="0" xfId="0" applyFont="1" applyFill="1" applyAlignment="1">
      <alignment vertical="top"/>
    </xf>
    <xf numFmtId="0" fontId="1" fillId="8" borderId="0" xfId="0" applyFont="1" applyFill="1" applyAlignment="1">
      <alignment vertical="top"/>
    </xf>
    <xf numFmtId="9" fontId="8" fillId="8" borderId="1" xfId="0" applyNumberFormat="1" applyFont="1" applyFill="1" applyBorder="1"/>
    <xf numFmtId="0" fontId="25" fillId="14" borderId="5" xfId="0" applyFont="1" applyFill="1" applyBorder="1" applyAlignment="1">
      <alignment horizontal="center" vertical="center" wrapText="1"/>
    </xf>
    <xf numFmtId="0" fontId="25" fillId="16" borderId="5" xfId="0" applyFont="1" applyFill="1" applyBorder="1" applyAlignment="1">
      <alignment horizontal="center" vertical="center" wrapText="1"/>
    </xf>
    <xf numFmtId="0" fontId="25" fillId="18" borderId="5" xfId="0" applyFont="1" applyFill="1" applyBorder="1" applyAlignment="1">
      <alignment horizontal="center" vertical="center" wrapText="1"/>
    </xf>
    <xf numFmtId="0" fontId="20" fillId="18" borderId="5" xfId="0" applyFont="1" applyFill="1" applyBorder="1" applyAlignment="1">
      <alignment horizontal="center" vertical="center" wrapText="1"/>
    </xf>
    <xf numFmtId="0" fontId="32" fillId="8" borderId="6" xfId="0" applyFont="1" applyFill="1" applyBorder="1"/>
    <xf numFmtId="0" fontId="32" fillId="8" borderId="6" xfId="0" applyFont="1" applyFill="1" applyBorder="1" applyAlignment="1">
      <alignment horizontal="center" vertical="center"/>
    </xf>
    <xf numFmtId="0" fontId="6" fillId="20" borderId="6" xfId="0" applyFont="1" applyFill="1" applyBorder="1"/>
    <xf numFmtId="0" fontId="32" fillId="8" borderId="6" xfId="0" applyFont="1" applyFill="1" applyBorder="1" applyAlignment="1">
      <alignment horizontal="center" vertical="center" wrapText="1"/>
    </xf>
    <xf numFmtId="0" fontId="32" fillId="11" borderId="6" xfId="0" applyFont="1" applyFill="1" applyBorder="1" applyAlignment="1">
      <alignment horizontal="center" vertical="center"/>
    </xf>
    <xf numFmtId="0" fontId="31" fillId="11" borderId="6" xfId="0" applyFont="1" applyFill="1" applyBorder="1" applyAlignment="1">
      <alignment horizontal="center" vertical="center"/>
    </xf>
    <xf numFmtId="0" fontId="0" fillId="15" borderId="19" xfId="0" applyFill="1" applyBorder="1"/>
    <xf numFmtId="0" fontId="0" fillId="17" borderId="19" xfId="0" applyFill="1" applyBorder="1"/>
    <xf numFmtId="0" fontId="0" fillId="19" borderId="19" xfId="0" applyFill="1" applyBorder="1"/>
    <xf numFmtId="0" fontId="32" fillId="21" borderId="19" xfId="0" applyFont="1" applyFill="1" applyBorder="1"/>
    <xf numFmtId="0" fontId="32" fillId="11" borderId="20" xfId="0" applyFont="1" applyFill="1" applyBorder="1"/>
    <xf numFmtId="0" fontId="32" fillId="11" borderId="18" xfId="0" applyFont="1" applyFill="1" applyBorder="1"/>
    <xf numFmtId="0" fontId="32" fillId="11" borderId="12" xfId="0" applyFont="1" applyFill="1" applyBorder="1"/>
    <xf numFmtId="0" fontId="4" fillId="20" borderId="10" xfId="0" applyFont="1" applyFill="1" applyBorder="1"/>
    <xf numFmtId="0" fontId="0" fillId="20" borderId="10" xfId="0" applyFill="1" applyBorder="1"/>
    <xf numFmtId="0" fontId="0" fillId="20" borderId="12" xfId="0" applyFill="1" applyBorder="1"/>
    <xf numFmtId="0" fontId="15" fillId="0" borderId="0" xfId="0" applyFont="1" applyAlignment="1">
      <alignment horizontal="right" vertical="center"/>
    </xf>
    <xf numFmtId="0" fontId="33" fillId="0" borderId="0" xfId="0" applyFont="1"/>
    <xf numFmtId="0" fontId="34" fillId="0" borderId="0" xfId="0" applyFont="1"/>
    <xf numFmtId="0" fontId="0" fillId="15" borderId="10" xfId="0" applyFill="1" applyBorder="1"/>
    <xf numFmtId="0" fontId="0" fillId="17" borderId="10" xfId="0" applyFill="1" applyBorder="1"/>
    <xf numFmtId="0" fontId="0" fillId="19" borderId="10" xfId="0" applyFill="1" applyBorder="1"/>
    <xf numFmtId="0" fontId="32" fillId="21" borderId="10" xfId="0" applyFont="1" applyFill="1" applyBorder="1"/>
    <xf numFmtId="0" fontId="32" fillId="11" borderId="7" xfId="0" applyFont="1" applyFill="1" applyBorder="1"/>
    <xf numFmtId="0" fontId="32" fillId="11" borderId="8" xfId="0" applyFont="1" applyFill="1" applyBorder="1"/>
    <xf numFmtId="0" fontId="32" fillId="11" borderId="9" xfId="0" applyFont="1" applyFill="1" applyBorder="1"/>
    <xf numFmtId="0" fontId="32" fillId="22" borderId="10" xfId="0" applyFont="1" applyFill="1" applyBorder="1"/>
    <xf numFmtId="0" fontId="32" fillId="22" borderId="12" xfId="0" applyFont="1" applyFill="1" applyBorder="1"/>
    <xf numFmtId="0" fontId="25" fillId="0" borderId="5" xfId="0" applyFont="1" applyBorder="1" applyAlignment="1">
      <alignment horizontal="center" vertical="center" wrapText="1"/>
    </xf>
    <xf numFmtId="0" fontId="27" fillId="0" borderId="3" xfId="0" applyFont="1" applyBorder="1" applyAlignment="1" applyProtection="1">
      <alignment horizontal="center" vertical="center"/>
      <protection locked="0"/>
    </xf>
    <xf numFmtId="0" fontId="42" fillId="0" borderId="0" xfId="0" applyFont="1"/>
    <xf numFmtId="0" fontId="45" fillId="10" borderId="1" xfId="0" applyFont="1" applyFill="1" applyBorder="1" applyAlignment="1">
      <alignment vertical="center"/>
    </xf>
    <xf numFmtId="0" fontId="14" fillId="0" borderId="0" xfId="0" applyFont="1" applyAlignment="1">
      <alignment vertical="center"/>
    </xf>
    <xf numFmtId="0" fontId="8" fillId="7" borderId="1" xfId="0" applyFont="1" applyFill="1" applyBorder="1"/>
    <xf numFmtId="0" fontId="2" fillId="7" borderId="1" xfId="0" applyFont="1" applyFill="1" applyBorder="1"/>
    <xf numFmtId="0" fontId="53" fillId="7" borderId="1" xfId="0" applyFont="1" applyFill="1" applyBorder="1"/>
    <xf numFmtId="0" fontId="51" fillId="24" borderId="1" xfId="0" applyFont="1" applyFill="1" applyBorder="1"/>
    <xf numFmtId="0" fontId="51" fillId="25" borderId="1" xfId="0" applyFont="1" applyFill="1" applyBorder="1"/>
    <xf numFmtId="0" fontId="51" fillId="26" borderId="1" xfId="0" applyFont="1" applyFill="1" applyBorder="1"/>
    <xf numFmtId="0" fontId="51" fillId="27" borderId="1" xfId="0" applyFont="1" applyFill="1" applyBorder="1"/>
    <xf numFmtId="0" fontId="51" fillId="7" borderId="1" xfId="0" applyFont="1" applyFill="1" applyBorder="1" applyAlignment="1">
      <alignment horizontal="center" vertical="center"/>
    </xf>
    <xf numFmtId="0" fontId="51" fillId="23" borderId="1" xfId="0" applyFont="1" applyFill="1" applyBorder="1" applyAlignment="1">
      <alignment horizontal="center" vertical="center"/>
    </xf>
    <xf numFmtId="9" fontId="51" fillId="23" borderId="1" xfId="0" applyNumberFormat="1" applyFont="1" applyFill="1" applyBorder="1" applyAlignment="1">
      <alignment horizontal="center" vertical="center"/>
    </xf>
    <xf numFmtId="9" fontId="51" fillId="8" borderId="1" xfId="0" applyNumberFormat="1" applyFont="1" applyFill="1" applyBorder="1"/>
    <xf numFmtId="0" fontId="54" fillId="8" borderId="1" xfId="0" applyFont="1" applyFill="1" applyBorder="1" applyAlignment="1">
      <alignment vertical="center"/>
    </xf>
    <xf numFmtId="0" fontId="50" fillId="7" borderId="1" xfId="0" applyFont="1" applyFill="1" applyBorder="1" applyAlignment="1">
      <alignment horizontal="center" vertical="center"/>
    </xf>
    <xf numFmtId="9" fontId="51" fillId="27" borderId="1" xfId="0" applyNumberFormat="1" applyFont="1" applyFill="1" applyBorder="1"/>
    <xf numFmtId="9" fontId="51" fillId="26" borderId="1" xfId="0" applyNumberFormat="1" applyFont="1" applyFill="1" applyBorder="1"/>
    <xf numFmtId="9" fontId="51" fillId="25" borderId="1" xfId="0" applyNumberFormat="1" applyFont="1" applyFill="1" applyBorder="1"/>
    <xf numFmtId="9" fontId="51" fillId="24" borderId="1" xfId="0" applyNumberFormat="1" applyFont="1" applyFill="1" applyBorder="1"/>
    <xf numFmtId="0" fontId="55" fillId="7" borderId="1" xfId="0" applyFont="1" applyFill="1" applyBorder="1" applyAlignment="1">
      <alignment horizontal="right"/>
    </xf>
    <xf numFmtId="0" fontId="60" fillId="7" borderId="1" xfId="0" applyFont="1" applyFill="1" applyBorder="1" applyAlignment="1">
      <alignment horizontal="right"/>
    </xf>
    <xf numFmtId="0" fontId="8" fillId="7" borderId="1" xfId="0" applyFont="1" applyFill="1" applyBorder="1" applyAlignment="1">
      <alignment horizontal="left" vertical="top" wrapText="1"/>
    </xf>
    <xf numFmtId="0" fontId="8" fillId="7" borderId="1" xfId="0" applyFont="1" applyFill="1" applyBorder="1" applyAlignment="1">
      <alignment horizontal="left" vertical="top"/>
    </xf>
    <xf numFmtId="0" fontId="11" fillId="3" borderId="1" xfId="0" applyFont="1" applyFill="1" applyBorder="1" applyAlignment="1">
      <alignment horizontal="center" vertical="center"/>
    </xf>
    <xf numFmtId="0" fontId="12" fillId="10" borderId="1" xfId="0" applyFont="1" applyFill="1" applyBorder="1" applyAlignment="1">
      <alignment vertical="center"/>
    </xf>
    <xf numFmtId="0" fontId="8" fillId="9" borderId="1" xfId="0" applyFont="1" applyFill="1" applyBorder="1" applyAlignment="1">
      <alignment horizontal="left" vertical="center" wrapText="1"/>
    </xf>
    <xf numFmtId="0" fontId="8" fillId="8" borderId="1" xfId="0" applyFont="1" applyFill="1" applyBorder="1" applyAlignment="1">
      <alignment horizontal="left"/>
    </xf>
    <xf numFmtId="0" fontId="30" fillId="8" borderId="0" xfId="0" applyFont="1" applyFill="1" applyAlignment="1">
      <alignment horizontal="left" vertical="top" wrapText="1"/>
    </xf>
    <xf numFmtId="0" fontId="24" fillId="0" borderId="0" xfId="0" applyFont="1" applyAlignment="1">
      <alignment horizontal="center" vertical="center" wrapText="1"/>
    </xf>
    <xf numFmtId="0" fontId="21" fillId="8" borderId="22" xfId="0" applyFont="1" applyFill="1" applyBorder="1" applyAlignment="1" applyProtection="1">
      <alignment horizontal="center" vertical="center" wrapText="1"/>
      <protection locked="0"/>
    </xf>
    <xf numFmtId="0" fontId="21" fillId="8" borderId="23" xfId="0" applyFont="1" applyFill="1" applyBorder="1" applyAlignment="1" applyProtection="1">
      <alignment horizontal="center" vertical="center" wrapText="1"/>
      <protection locked="0"/>
    </xf>
    <xf numFmtId="0" fontId="28" fillId="0" borderId="24" xfId="0" applyFont="1" applyBorder="1" applyAlignment="1" applyProtection="1">
      <alignment horizontal="left" vertical="center" wrapText="1"/>
      <protection locked="0"/>
    </xf>
    <xf numFmtId="0" fontId="28" fillId="0" borderId="25" xfId="0" applyFont="1" applyBorder="1" applyAlignment="1" applyProtection="1">
      <alignment horizontal="left" vertical="center" wrapText="1"/>
      <protection locked="0"/>
    </xf>
    <xf numFmtId="0" fontId="28" fillId="0" borderId="26" xfId="0" applyFont="1" applyBorder="1" applyAlignment="1" applyProtection="1">
      <alignment horizontal="left" vertical="center" wrapText="1"/>
      <protection locked="0"/>
    </xf>
    <xf numFmtId="0" fontId="28" fillId="0" borderId="27" xfId="0" applyFont="1" applyBorder="1" applyAlignment="1" applyProtection="1">
      <alignment horizontal="left" vertical="center" wrapText="1"/>
      <protection locked="0"/>
    </xf>
    <xf numFmtId="0" fontId="28" fillId="0" borderId="28" xfId="0" applyFont="1" applyBorder="1" applyAlignment="1" applyProtection="1">
      <alignment horizontal="left" vertical="center" wrapText="1"/>
      <protection locked="0"/>
    </xf>
    <xf numFmtId="0" fontId="28" fillId="0" borderId="29" xfId="0" applyFont="1" applyBorder="1" applyAlignment="1" applyProtection="1">
      <alignment horizontal="left" vertical="center" wrapText="1"/>
      <protection locked="0"/>
    </xf>
    <xf numFmtId="0" fontId="11"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44" fillId="3" borderId="1" xfId="0" applyFont="1" applyFill="1" applyBorder="1" applyAlignment="1">
      <alignment horizontal="center" vertical="center"/>
    </xf>
    <xf numFmtId="0" fontId="45" fillId="10" borderId="1" xfId="0" applyFont="1" applyFill="1" applyBorder="1" applyAlignment="1">
      <alignment vertical="center"/>
    </xf>
    <xf numFmtId="0" fontId="51" fillId="9" borderId="1" xfId="0" applyFont="1" applyFill="1" applyBorder="1" applyAlignment="1">
      <alignment horizontal="left" vertical="center" wrapText="1"/>
    </xf>
    <xf numFmtId="0" fontId="13" fillId="0" borderId="1" xfId="0" applyFont="1" applyBorder="1" applyAlignment="1">
      <alignment horizontal="center" vertical="center" wrapText="1"/>
    </xf>
    <xf numFmtId="0" fontId="7" fillId="0" borderId="0" xfId="0" applyFont="1" applyAlignment="1">
      <alignment horizontal="center" vertical="center" wrapText="1"/>
    </xf>
    <xf numFmtId="0" fontId="43" fillId="0" borderId="0" xfId="0" applyFont="1" applyAlignment="1">
      <alignment horizontal="center"/>
    </xf>
    <xf numFmtId="0" fontId="5" fillId="0" borderId="0" xfId="0" applyFont="1" applyAlignment="1">
      <alignment horizontal="center"/>
    </xf>
    <xf numFmtId="0" fontId="32" fillId="8" borderId="15" xfId="0" applyFont="1" applyFill="1" applyBorder="1" applyAlignment="1">
      <alignment horizontal="center"/>
    </xf>
    <xf numFmtId="0" fontId="32" fillId="8" borderId="16" xfId="0" applyFont="1" applyFill="1" applyBorder="1" applyAlignment="1">
      <alignment horizontal="center"/>
    </xf>
    <xf numFmtId="0" fontId="32" fillId="8" borderId="17" xfId="0" applyFont="1" applyFill="1" applyBorder="1" applyAlignment="1">
      <alignment horizontal="center"/>
    </xf>
    <xf numFmtId="0" fontId="65" fillId="4" borderId="21" xfId="0" applyFont="1" applyFill="1" applyBorder="1" applyAlignment="1" applyProtection="1">
      <alignment horizontal="center" vertical="center"/>
      <protection locked="0"/>
    </xf>
  </cellXfs>
  <cellStyles count="3">
    <cellStyle name="Comma" xfId="2" builtinId="3"/>
    <cellStyle name="Normal" xfId="0" builtinId="0"/>
    <cellStyle name="Per cent" xfId="1" builtinId="5"/>
  </cellStyles>
  <dxfs count="64">
    <dxf>
      <font>
        <strike val="0"/>
        <outline val="0"/>
        <shadow val="0"/>
        <u val="none"/>
        <vertAlign val="baseline"/>
        <sz val="18"/>
        <name val="Roboto"/>
        <scheme val="none"/>
      </font>
      <alignment vertical="center" textRotation="0" indent="0" justifyLastLine="0" shrinkToFit="0" readingOrder="0"/>
      <protection locked="0" hidden="0"/>
    </dxf>
    <dxf>
      <font>
        <strike val="0"/>
        <outline val="0"/>
        <shadow val="0"/>
        <u val="none"/>
        <vertAlign val="baseline"/>
        <sz val="18"/>
        <name val="Roboto"/>
        <scheme val="none"/>
      </font>
      <alignment vertical="center" textRotation="0" indent="0" justifyLastLine="0" shrinkToFit="0" readingOrder="0"/>
      <border outline="0">
        <left style="thin">
          <color rgb="FF000000"/>
        </left>
        <right style="thin">
          <color rgb="FF000000"/>
        </right>
        <top style="thin">
          <color rgb="FF000000"/>
        </top>
        <bottom style="thin">
          <color rgb="FF000000"/>
        </bottom>
      </border>
      <protection locked="0" hidden="0"/>
    </dxf>
    <dxf>
      <font>
        <b val="0"/>
        <i/>
        <strike val="0"/>
        <condense val="0"/>
        <extend val="0"/>
        <outline val="0"/>
        <shadow val="0"/>
        <u val="none"/>
        <vertAlign val="baseline"/>
        <sz val="18"/>
        <color theme="1"/>
        <name val="Roboto"/>
        <scheme val="none"/>
      </font>
      <alignment horizontal="left"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protection locked="0" hidden="0"/>
    </dxf>
    <dxf>
      <font>
        <b val="0"/>
        <i/>
        <strike val="0"/>
        <condense val="0"/>
        <extend val="0"/>
        <outline val="0"/>
        <shadow val="0"/>
        <u val="none"/>
        <vertAlign val="baseline"/>
        <sz val="18"/>
        <color theme="1"/>
        <name val="Roboto"/>
        <scheme val="none"/>
      </font>
      <alignment horizontal="left" vertical="center" textRotation="0" wrapText="1" indent="0" justifyLastLine="0" shrinkToFit="0" readingOrder="0"/>
      <border diagonalUp="0" diagonalDown="0" outline="0">
        <left/>
        <right/>
        <top style="thin">
          <color rgb="FF000000"/>
        </top>
        <bottom/>
      </border>
      <protection locked="0" hidden="0"/>
    </dxf>
    <dxf>
      <font>
        <b/>
        <i val="0"/>
        <strike val="0"/>
        <condense val="0"/>
        <extend val="0"/>
        <outline val="0"/>
        <shadow val="0"/>
        <u val="none"/>
        <vertAlign val="baseline"/>
        <sz val="18"/>
        <color theme="1"/>
        <name val="Roboto"/>
        <scheme val="none"/>
      </font>
      <numFmt numFmtId="0" formatCode="General"/>
      <fill>
        <patternFill patternType="none">
          <fgColor rgb="FFCCFFCC"/>
          <bgColor auto="1"/>
        </patternFill>
      </fill>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numFmt numFmtId="2" formatCode="0.00"/>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numFmt numFmtId="164" formatCode="###0.0;\-###0.0"/>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numFmt numFmtId="164" formatCode="###0.0;\-###0.0"/>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numFmt numFmtId="164" formatCode="###0.0;\-###0.0"/>
      <alignment horizontal="center" vertical="center" textRotation="0" wrapText="0" indent="0" justifyLastLine="0" shrinkToFit="0" readingOrder="0"/>
      <border diagonalUp="0" diagonalDown="0" outline="0">
        <left style="thin">
          <color rgb="FF000000"/>
        </left>
        <right/>
        <top style="thin">
          <color rgb="FF000000"/>
        </top>
        <bottom/>
      </border>
      <protection locked="0" hidden="0"/>
    </dxf>
    <dxf>
      <font>
        <b val="0"/>
        <i/>
        <strike val="0"/>
        <condense val="0"/>
        <extend val="0"/>
        <outline val="0"/>
        <shadow val="0"/>
        <u val="none"/>
        <vertAlign val="baseline"/>
        <sz val="18"/>
        <color theme="1"/>
        <name val="Roboto"/>
        <scheme val="none"/>
      </font>
      <numFmt numFmtId="164" formatCode="###0.0;\-###0.0"/>
      <alignment horizontal="center" vertical="center" textRotation="0" wrapText="1" indent="0" justifyLastLine="0" shrinkToFit="0" readingOrder="0"/>
      <border diagonalUp="0" diagonalDown="0" outline="0">
        <left/>
        <right/>
        <top style="thin">
          <color rgb="FF000000"/>
        </top>
        <bottom/>
      </border>
      <protection locked="0" hidden="0"/>
    </dxf>
    <dxf>
      <border outline="0">
        <left style="thin">
          <color rgb="FF000000"/>
        </left>
        <right style="thin">
          <color rgb="FF000000"/>
        </right>
        <top style="thin">
          <color rgb="FF000000"/>
        </top>
        <bottom style="thin">
          <color rgb="FF000000"/>
        </bottom>
      </border>
    </dxf>
    <dxf>
      <font>
        <strike val="0"/>
        <outline val="0"/>
        <shadow val="0"/>
        <u val="none"/>
        <vertAlign val="baseline"/>
        <sz val="18"/>
        <name val="Roboto"/>
        <scheme val="none"/>
      </font>
      <alignment vertical="center" textRotation="0" indent="0" justifyLastLine="0" shrinkToFit="0" readingOrder="0"/>
      <protection locked="0" hidden="0"/>
    </dxf>
    <dxf>
      <font>
        <b/>
        <i val="0"/>
        <strike val="0"/>
        <condense val="0"/>
        <extend val="0"/>
        <outline val="0"/>
        <shadow val="0"/>
        <u val="none"/>
        <vertAlign val="baseline"/>
        <sz val="16"/>
        <color theme="1"/>
        <name val="Roboto"/>
        <scheme val="none"/>
      </font>
      <fill>
        <patternFill patternType="solid">
          <fgColor rgb="FFCBEFFA"/>
          <bgColor rgb="FFCBEFFA"/>
        </patternFill>
      </fill>
      <alignment horizontal="center" vertical="center" textRotation="0" wrapText="1" indent="0" justifyLastLine="0" shrinkToFit="0" readingOrder="0"/>
      <protection locked="1" hidden="0"/>
    </dxf>
    <dxf>
      <fill>
        <patternFill patternType="solid">
          <fgColor rgb="FFB45F06"/>
          <bgColor rgb="FFB45F06"/>
        </patternFill>
      </fill>
    </dxf>
    <dxf>
      <fill>
        <patternFill patternType="solid">
          <fgColor rgb="FFCCCCCC"/>
          <bgColor rgb="FFCCCCCC"/>
        </patternFill>
      </fill>
    </dxf>
    <dxf>
      <fill>
        <patternFill patternType="solid">
          <fgColor rgb="FFBF9000"/>
          <bgColor rgb="FFBF9000"/>
        </patternFill>
      </fill>
    </dxf>
    <dxf>
      <font>
        <color rgb="FFFFFFFF"/>
      </font>
      <fill>
        <patternFill patternType="solid">
          <fgColor rgb="FF000000"/>
          <bgColor rgb="FFC00000"/>
        </patternFill>
      </fill>
    </dxf>
    <dxf>
      <alignment horizontal="center" vertical="center"/>
    </dxf>
    <dxf>
      <fill>
        <patternFill patternType="solid">
          <bgColor rgb="FF0047AB"/>
        </patternFill>
      </fill>
    </dxf>
    <dxf>
      <fill>
        <patternFill patternType="solid">
          <bgColor rgb="FF0047AB"/>
        </patternFill>
      </fill>
    </dxf>
    <dxf>
      <font>
        <color theme="0"/>
      </font>
    </dxf>
    <dxf>
      <font>
        <color theme="0"/>
      </font>
    </dxf>
    <dxf>
      <alignment vertical="center"/>
    </dxf>
    <dxf>
      <alignment vertical="center"/>
    </dxf>
    <dxf>
      <fill>
        <patternFill>
          <bgColor rgb="FF009BD9"/>
        </patternFill>
      </fill>
    </dxf>
    <dxf>
      <fill>
        <patternFill>
          <bgColor theme="6" tint="0.79998168889431442"/>
        </patternFill>
      </fill>
    </dxf>
    <dxf>
      <fill>
        <patternFill>
          <bgColor rgb="FF0047AB"/>
        </patternFill>
      </fill>
    </dxf>
    <dxf>
      <font>
        <color theme="0"/>
      </font>
    </dxf>
    <dxf>
      <fill>
        <patternFill>
          <bgColor rgb="FF009BD9"/>
        </patternFill>
      </fill>
    </dxf>
    <dxf>
      <font>
        <color theme="0"/>
      </font>
    </dxf>
    <dxf>
      <alignment horizontal="center"/>
    </dxf>
    <dxf>
      <alignment vertical="center"/>
    </dxf>
    <dxf>
      <font>
        <b/>
      </font>
    </dxf>
    <dxf>
      <alignment horizontal="center"/>
    </dxf>
    <dxf>
      <alignment horizontal="center"/>
    </dxf>
    <dxf>
      <alignment horizontal="center" vertical="center"/>
    </dxf>
    <dxf>
      <fill>
        <patternFill patternType="solid">
          <bgColor rgb="FF0047AB"/>
        </patternFill>
      </fill>
    </dxf>
    <dxf>
      <fill>
        <patternFill patternType="solid">
          <bgColor rgb="FF0047AB"/>
        </patternFill>
      </fill>
    </dxf>
    <dxf>
      <font>
        <color theme="0"/>
      </font>
    </dxf>
    <dxf>
      <font>
        <color theme="0"/>
      </font>
    </dxf>
    <dxf>
      <alignment vertical="center"/>
    </dxf>
    <dxf>
      <alignment vertical="center"/>
    </dxf>
    <dxf>
      <fill>
        <patternFill>
          <bgColor rgb="FF0047AB"/>
        </patternFill>
      </fill>
    </dxf>
    <dxf>
      <font>
        <color theme="0"/>
      </font>
    </dxf>
    <dxf>
      <fill>
        <patternFill>
          <bgColor theme="6" tint="0.79998168889431442"/>
        </patternFill>
      </fill>
    </dxf>
    <dxf>
      <fill>
        <patternFill>
          <bgColor rgb="FF009BD9"/>
        </patternFill>
      </fill>
    </dxf>
    <dxf>
      <fill>
        <patternFill>
          <bgColor rgb="FF009BD9"/>
        </patternFill>
      </fill>
    </dxf>
    <dxf>
      <font>
        <color theme="0"/>
      </font>
    </dxf>
    <dxf>
      <font>
        <color theme="0"/>
      </font>
    </dxf>
    <dxf>
      <alignment vertical="center"/>
    </dxf>
    <dxf>
      <alignment vertical="center"/>
    </dxf>
    <dxf>
      <alignment horizontal="center"/>
    </dxf>
    <dxf>
      <alignment horizontal="center"/>
    </dxf>
  </dxfs>
  <tableStyles count="1" defaultTableStyle="TableStyleMedium2" defaultPivotStyle="PivotStyleLight16">
    <tableStyle name="Invisible" pivot="0" table="0" count="0" xr9:uid="{04DAD271-2DD5-4ADB-A6DD-C67A3DA3AB3E}"/>
  </tableStyles>
  <colors>
    <mruColors>
      <color rgb="FFFF4747"/>
      <color rgb="FF009BD9"/>
      <color rgb="FFBC754C"/>
      <color rgb="FFB6BFC5"/>
      <color rgb="FFE3BF2B"/>
      <color rgb="FF85BD41"/>
      <color rgb="FFF59D24"/>
      <color rgb="FF0047AB"/>
      <color rgb="FF07989F"/>
      <color rgb="FF1355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2.xml"/><Relationship Id="rId13" Type="http://schemas.openxmlformats.org/officeDocument/2006/relationships/sharedStrings" Target="sharedString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openxmlformats.org/officeDocument/2006/relationships/styles" Target="styles.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onnections" Target="connections.xml"/><Relationship Id="rId5" Type="http://schemas.openxmlformats.org/officeDocument/2006/relationships/worksheet" Target="worksheets/sheet5.xml"/><Relationship Id="rId15" Type="http://schemas.openxmlformats.org/officeDocument/2006/relationships/powerPivotData" Target="model/item.data"/><Relationship Id="rId10" Type="http://schemas.openxmlformats.org/officeDocument/2006/relationships/theme" Target="theme/theme1.xml"/><Relationship Id="rId19" Type="http://schemas.openxmlformats.org/officeDocument/2006/relationships/customXml" Target="../customXml/item3.xml"/><Relationship Id="rId4" Type="http://schemas.openxmlformats.org/officeDocument/2006/relationships/worksheet" Target="worksheets/sheet4.xml"/><Relationship Id="rId9" Type="http://customschemas.google.com/relationships/workbookmetadata" Target="metadata"/><Relationship Id="rId14" Type="http://schemas.openxmlformats.org/officeDocument/2006/relationships/sheetMetadata" Target="metadata.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5.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6.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7.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8.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9.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0.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1.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Ex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Ex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US" sz="1800" b="0" i="0" u="none" strike="noStrike" kern="1200" spc="0" baseline="0">
                <a:solidFill>
                  <a:schemeClr val="tx1"/>
                </a:solidFill>
                <a:latin typeface="+mn-lt"/>
                <a:ea typeface="+mn-ea"/>
                <a:cs typeface="+mn-cs"/>
              </a:defRPr>
            </a:pPr>
            <a:r>
              <a:rPr lang="en-US" sz="1800" b="0" i="0" u="none" strike="noStrike" kern="1200" spc="0" baseline="0">
                <a:solidFill>
                  <a:schemeClr val="tx1"/>
                </a:solidFill>
                <a:latin typeface="+mn-lt"/>
                <a:ea typeface="+mn-ea"/>
                <a:cs typeface="+mn-cs"/>
              </a:rPr>
              <a:t>Stand Ratings by Floor Space (M</a:t>
            </a:r>
            <a:r>
              <a:rPr lang="en-US" sz="1800" b="0" i="0" u="none" strike="noStrike" kern="1200" spc="0" baseline="30000">
                <a:solidFill>
                  <a:schemeClr val="tx1"/>
                </a:solidFill>
                <a:latin typeface="+mn-lt"/>
                <a:ea typeface="+mn-ea"/>
                <a:cs typeface="+mn-cs"/>
              </a:rPr>
              <a:t>2</a:t>
            </a:r>
            <a:r>
              <a:rPr lang="en-US" sz="1800" b="0" i="0" u="none" strike="noStrike" kern="1200" spc="0" baseline="0">
                <a:solidFill>
                  <a:schemeClr val="tx1"/>
                </a:solidFill>
                <a:latin typeface="+mn-lt"/>
                <a:ea typeface="+mn-ea"/>
                <a:cs typeface="+mn-cs"/>
              </a:rPr>
              <a:t>)</a:t>
            </a:r>
          </a:p>
        </c:rich>
      </c:tx>
      <c:overlay val="0"/>
      <c:spPr>
        <a:noFill/>
        <a:ln>
          <a:noFill/>
        </a:ln>
        <a:effectLst/>
      </c:spPr>
      <c:txPr>
        <a:bodyPr rot="0" spcFirstLastPara="1" vertOverflow="ellipsis" vert="horz" wrap="square" anchor="ctr" anchorCtr="1"/>
        <a:lstStyle/>
        <a:p>
          <a:pPr algn="ctr" rtl="0">
            <a:defRPr lang="en-US" sz="1800" b="0" i="0" u="none"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spPr>
            <a:solidFill>
              <a:srgbClr val="FF0000"/>
            </a:solidFill>
            <a:ln>
              <a:noFill/>
            </a:ln>
            <a:effectLst/>
          </c:spPr>
          <c:invertIfNegative val="0"/>
          <c:dPt>
            <c:idx val="1"/>
            <c:invertIfNegative val="0"/>
            <c:bubble3D val="0"/>
            <c:spPr>
              <a:solidFill>
                <a:srgbClr val="BC754C"/>
              </a:solidFill>
              <a:ln>
                <a:noFill/>
              </a:ln>
              <a:effectLst/>
            </c:spPr>
            <c:extLst>
              <c:ext xmlns:c16="http://schemas.microsoft.com/office/drawing/2014/chart" uri="{C3380CC4-5D6E-409C-BE32-E72D297353CC}">
                <c16:uniqueId val="{00000001-2661-42FE-AD9A-70E11ECF25D1}"/>
              </c:ext>
            </c:extLst>
          </c:dPt>
          <c:dPt>
            <c:idx val="2"/>
            <c:invertIfNegative val="0"/>
            <c:bubble3D val="0"/>
            <c:spPr>
              <a:solidFill>
                <a:srgbClr val="B6BFC5"/>
              </a:solidFill>
              <a:ln>
                <a:noFill/>
              </a:ln>
              <a:effectLst/>
            </c:spPr>
            <c:extLst>
              <c:ext xmlns:c16="http://schemas.microsoft.com/office/drawing/2014/chart" uri="{C3380CC4-5D6E-409C-BE32-E72D297353CC}">
                <c16:uniqueId val="{00000003-2661-42FE-AD9A-70E11ECF25D1}"/>
              </c:ext>
            </c:extLst>
          </c:dPt>
          <c:dPt>
            <c:idx val="3"/>
            <c:invertIfNegative val="0"/>
            <c:bubble3D val="0"/>
            <c:spPr>
              <a:solidFill>
                <a:srgbClr val="E3BF2B"/>
              </a:solidFill>
              <a:ln>
                <a:noFill/>
              </a:ln>
              <a:effectLst/>
            </c:spPr>
            <c:extLst>
              <c:ext xmlns:c16="http://schemas.microsoft.com/office/drawing/2014/chart" uri="{C3380CC4-5D6E-409C-BE32-E72D297353CC}">
                <c16:uniqueId val="{00000005-2661-42FE-AD9A-70E11ECF25D1}"/>
              </c:ext>
            </c:extLst>
          </c:dPt>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Tables!$B$5:$B$8</c:f>
              <c:strCache>
                <c:ptCount val="4"/>
                <c:pt idx="0">
                  <c:v>Single Use</c:v>
                </c:pt>
                <c:pt idx="1">
                  <c:v>Bronze</c:v>
                </c:pt>
                <c:pt idx="2">
                  <c:v>Silver</c:v>
                </c:pt>
                <c:pt idx="3">
                  <c:v>Gold</c:v>
                </c:pt>
              </c:strCache>
            </c:strRef>
          </c:cat>
          <c:val>
            <c:numRef>
              <c:f>Tables!$C$5:$C$8</c:f>
              <c:numCache>
                <c:formatCode>General</c:formatCode>
                <c:ptCount val="4"/>
                <c:pt idx="0">
                  <c:v>93</c:v>
                </c:pt>
                <c:pt idx="1">
                  <c:v>187</c:v>
                </c:pt>
                <c:pt idx="2">
                  <c:v>123</c:v>
                </c:pt>
                <c:pt idx="3">
                  <c:v>116</c:v>
                </c:pt>
              </c:numCache>
            </c:numRef>
          </c:val>
          <c:extLst>
            <c:ext xmlns:c15="http://schemas.microsoft.com/office/drawing/2012/chart" uri="{02D57815-91ED-43cb-92C2-25804820EDAC}">
              <c15:filteredSeriesTitle>
                <c15:tx>
                  <c:strRef>
                    <c:extLst>
                      <c:ext uri="{02D57815-91ED-43cb-92C2-25804820EDAC}">
                        <c15:formulaRef>
                          <c15:sqref> </c15:sqref>
                        </c15:formulaRef>
                      </c:ext>
                    </c:extLst>
                  </c:strRef>
                </c15:tx>
              </c15:filteredSeriesTitle>
            </c:ext>
            <c:ext xmlns:c16="http://schemas.microsoft.com/office/drawing/2014/chart" uri="{C3380CC4-5D6E-409C-BE32-E72D297353CC}">
              <c16:uniqueId val="{00000006-2661-42FE-AD9A-70E11ECF25D1}"/>
            </c:ext>
          </c:extLst>
        </c:ser>
        <c:dLbls>
          <c:dLblPos val="outEnd"/>
          <c:showLegendKey val="0"/>
          <c:showVal val="1"/>
          <c:showCatName val="0"/>
          <c:showSerName val="0"/>
          <c:showPercent val="0"/>
          <c:showBubbleSize val="0"/>
        </c:dLbls>
        <c:gapWidth val="219"/>
        <c:overlap val="-27"/>
        <c:axId val="725919023"/>
        <c:axId val="725918063"/>
      </c:barChart>
      <c:catAx>
        <c:axId val="7259190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solidFill>
                <a:latin typeface="+mn-lt"/>
                <a:ea typeface="+mn-ea"/>
                <a:cs typeface="+mn-cs"/>
              </a:defRPr>
            </a:pPr>
            <a:endParaRPr lang="en-US"/>
          </a:p>
        </c:txPr>
        <c:crossAx val="725918063"/>
        <c:crosses val="autoZero"/>
        <c:auto val="1"/>
        <c:lblAlgn val="ctr"/>
        <c:lblOffset val="100"/>
        <c:noMultiLvlLbl val="0"/>
      </c:catAx>
      <c:valAx>
        <c:axId val="72591806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r>
                  <a:rPr lang="en-GB" sz="1600" b="1" i="0" u="none" strike="noStrike" kern="1200" baseline="0">
                    <a:solidFill>
                      <a:schemeClr val="tx1"/>
                    </a:solidFill>
                    <a:latin typeface="+mn-lt"/>
                    <a:ea typeface="+mn-ea"/>
                    <a:cs typeface="+mn-cs"/>
                  </a:rPr>
                  <a:t>Total m</a:t>
                </a:r>
                <a:r>
                  <a:rPr lang="en-GB" sz="1600" b="1" i="0" u="none" strike="noStrike" kern="1200" baseline="30000">
                    <a:solidFill>
                      <a:schemeClr val="tx1"/>
                    </a:solidFill>
                    <a:latin typeface="+mn-lt"/>
                    <a:ea typeface="+mn-ea"/>
                    <a:cs typeface="+mn-cs"/>
                  </a:rPr>
                  <a:t>2</a:t>
                </a:r>
                <a:r>
                  <a:rPr lang="en-GB" sz="1600" b="1" i="0" u="none" strike="noStrike" kern="1200" baseline="0">
                    <a:solidFill>
                      <a:schemeClr val="tx1"/>
                    </a:solidFill>
                    <a:latin typeface="+mn-lt"/>
                    <a:ea typeface="+mn-ea"/>
                    <a:cs typeface="+mn-cs"/>
                  </a:rPr>
                  <a:t> of Floor Space</a:t>
                </a:r>
              </a:p>
            </c:rich>
          </c:tx>
          <c:overlay val="0"/>
          <c:spPr>
            <a:noFill/>
            <a:ln>
              <a:noFill/>
            </a:ln>
            <a:effectLst/>
          </c:spPr>
          <c:txPr>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591902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US" sz="1800" b="0" i="0" u="none" strike="noStrike" kern="1200" spc="0" baseline="0">
                <a:solidFill>
                  <a:schemeClr val="tx1"/>
                </a:solidFill>
                <a:latin typeface="+mn-lt"/>
                <a:ea typeface="+mn-ea"/>
                <a:cs typeface="+mn-cs"/>
              </a:defRPr>
            </a:pPr>
            <a:r>
              <a:rPr lang="en-US" sz="1800" b="0" i="0" u="none" strike="noStrike" kern="1200" spc="0" baseline="0">
                <a:solidFill>
                  <a:schemeClr val="tx1"/>
                </a:solidFill>
                <a:latin typeface="+mn-lt"/>
                <a:ea typeface="+mn-ea"/>
                <a:cs typeface="+mn-cs"/>
              </a:rPr>
              <a:t>Stand Ratings by Floor Space (M2)</a:t>
            </a:r>
          </a:p>
        </c:rich>
      </c:tx>
      <c:overlay val="0"/>
      <c:spPr>
        <a:noFill/>
        <a:ln>
          <a:noFill/>
        </a:ln>
        <a:effectLst/>
      </c:spPr>
      <c:txPr>
        <a:bodyPr rot="0" spcFirstLastPara="1" vertOverflow="ellipsis" vert="horz" wrap="square" anchor="ctr" anchorCtr="1"/>
        <a:lstStyle/>
        <a:p>
          <a:pPr algn="ctr" rtl="0">
            <a:defRPr lang="en-US" sz="1800" b="0" i="0" u="none" strike="noStrike" kern="1200" spc="0"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spPr>
            <a:solidFill>
              <a:srgbClr val="FF0000"/>
            </a:solidFill>
            <a:ln>
              <a:noFill/>
            </a:ln>
            <a:effectLst/>
          </c:spPr>
          <c:invertIfNegative val="0"/>
          <c:dPt>
            <c:idx val="1"/>
            <c:invertIfNegative val="0"/>
            <c:bubble3D val="0"/>
            <c:spPr>
              <a:solidFill>
                <a:srgbClr val="BC754C"/>
              </a:solidFill>
              <a:ln>
                <a:noFill/>
              </a:ln>
              <a:effectLst/>
            </c:spPr>
            <c:extLst>
              <c:ext xmlns:c16="http://schemas.microsoft.com/office/drawing/2014/chart" uri="{C3380CC4-5D6E-409C-BE32-E72D297353CC}">
                <c16:uniqueId val="{00000001-5006-4889-9E15-BA847B7CCF9D}"/>
              </c:ext>
            </c:extLst>
          </c:dPt>
          <c:dPt>
            <c:idx val="2"/>
            <c:invertIfNegative val="0"/>
            <c:bubble3D val="0"/>
            <c:spPr>
              <a:solidFill>
                <a:srgbClr val="B6BFC5"/>
              </a:solidFill>
              <a:ln>
                <a:noFill/>
              </a:ln>
              <a:effectLst/>
            </c:spPr>
            <c:extLst>
              <c:ext xmlns:c16="http://schemas.microsoft.com/office/drawing/2014/chart" uri="{C3380CC4-5D6E-409C-BE32-E72D297353CC}">
                <c16:uniqueId val="{00000002-5006-4889-9E15-BA847B7CCF9D}"/>
              </c:ext>
            </c:extLst>
          </c:dPt>
          <c:dPt>
            <c:idx val="3"/>
            <c:invertIfNegative val="0"/>
            <c:bubble3D val="0"/>
            <c:spPr>
              <a:solidFill>
                <a:srgbClr val="E3BF2B"/>
              </a:solidFill>
              <a:ln>
                <a:noFill/>
              </a:ln>
              <a:effectLst/>
            </c:spPr>
            <c:extLst>
              <c:ext xmlns:c16="http://schemas.microsoft.com/office/drawing/2014/chart" uri="{C3380CC4-5D6E-409C-BE32-E72D297353CC}">
                <c16:uniqueId val="{00000003-5006-4889-9E15-BA847B7CCF9D}"/>
              </c:ext>
            </c:extLst>
          </c:dPt>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Tables!$B$5:$B$8</c:f>
              <c:strCache>
                <c:ptCount val="4"/>
                <c:pt idx="0">
                  <c:v>Single Use</c:v>
                </c:pt>
                <c:pt idx="1">
                  <c:v>Bronze</c:v>
                </c:pt>
                <c:pt idx="2">
                  <c:v>Silver</c:v>
                </c:pt>
                <c:pt idx="3">
                  <c:v>Gold</c:v>
                </c:pt>
              </c:strCache>
            </c:strRef>
          </c:cat>
          <c:val>
            <c:numRef>
              <c:f>Tables!$C$5:$C$8</c:f>
              <c:numCache>
                <c:formatCode>General</c:formatCode>
                <c:ptCount val="4"/>
                <c:pt idx="0">
                  <c:v>93</c:v>
                </c:pt>
                <c:pt idx="1">
                  <c:v>187</c:v>
                </c:pt>
                <c:pt idx="2">
                  <c:v>123</c:v>
                </c:pt>
                <c:pt idx="3">
                  <c:v>116</c:v>
                </c:pt>
              </c:numCache>
            </c:numRef>
          </c:val>
          <c:extLst>
            <c:ext xmlns:c15="http://schemas.microsoft.com/office/drawing/2012/chart" uri="{02D57815-91ED-43cb-92C2-25804820EDAC}">
              <c15:filteredSeriesTitle>
                <c15:tx>
                  <c:strRef>
                    <c:extLst>
                      <c:ext uri="{02D57815-91ED-43cb-92C2-25804820EDAC}">
                        <c15:formulaRef>
                          <c15:sqref> </c15:sqref>
                        </c15:formulaRef>
                      </c:ext>
                    </c:extLst>
                  </c:strRef>
                </c15:tx>
              </c15:filteredSeriesTitle>
            </c:ext>
            <c:ext xmlns:c16="http://schemas.microsoft.com/office/drawing/2014/chart" uri="{C3380CC4-5D6E-409C-BE32-E72D297353CC}">
              <c16:uniqueId val="{00000000-5006-4889-9E15-BA847B7CCF9D}"/>
            </c:ext>
          </c:extLst>
        </c:ser>
        <c:dLbls>
          <c:dLblPos val="outEnd"/>
          <c:showLegendKey val="0"/>
          <c:showVal val="1"/>
          <c:showCatName val="0"/>
          <c:showSerName val="0"/>
          <c:showPercent val="0"/>
          <c:showBubbleSize val="0"/>
        </c:dLbls>
        <c:gapWidth val="219"/>
        <c:overlap val="-27"/>
        <c:axId val="725919023"/>
        <c:axId val="725918063"/>
      </c:barChart>
      <c:catAx>
        <c:axId val="7259190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solidFill>
                <a:latin typeface="+mn-lt"/>
                <a:ea typeface="+mn-ea"/>
                <a:cs typeface="+mn-cs"/>
              </a:defRPr>
            </a:pPr>
            <a:endParaRPr lang="en-US"/>
          </a:p>
        </c:txPr>
        <c:crossAx val="725918063"/>
        <c:crosses val="autoZero"/>
        <c:auto val="1"/>
        <c:lblAlgn val="ctr"/>
        <c:lblOffset val="100"/>
        <c:noMultiLvlLbl val="0"/>
      </c:catAx>
      <c:valAx>
        <c:axId val="72591806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r>
                  <a:rPr lang="en-US" sz="1600" b="1" i="0" u="none" strike="noStrike" kern="1200" baseline="0">
                    <a:solidFill>
                      <a:schemeClr val="tx1"/>
                    </a:solidFill>
                    <a:latin typeface="+mn-lt"/>
                    <a:ea typeface="+mn-ea"/>
                    <a:cs typeface="+mn-cs"/>
                  </a:rPr>
                  <a:t>Total M2 of Floor Space</a:t>
                </a:r>
              </a:p>
            </c:rich>
          </c:tx>
          <c:overlay val="0"/>
          <c:spPr>
            <a:noFill/>
            <a:ln>
              <a:noFill/>
            </a:ln>
            <a:effectLst/>
          </c:spPr>
          <c:txPr>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591902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r>
              <a:rPr lang="en-GB" sz="1800" b="0" i="0" u="none" strike="noStrike" kern="1200" spc="0" baseline="0">
                <a:solidFill>
                  <a:schemeClr val="tx1"/>
                </a:solidFill>
                <a:latin typeface="+mn-lt"/>
                <a:ea typeface="+mn-ea"/>
                <a:cs typeface="+mn-cs"/>
              </a:rPr>
              <a:t>% of Stands by Floor Space</a:t>
            </a:r>
          </a:p>
        </c:rich>
      </c:tx>
      <c:overlay val="0"/>
      <c:spPr>
        <a:noFill/>
        <a:ln>
          <a:noFill/>
        </a:ln>
        <a:effectLst/>
      </c:spPr>
      <c:txPr>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endParaRPr lang="en-US"/>
        </a:p>
      </c:txPr>
    </c:title>
    <c:autoTitleDeleted val="0"/>
    <c:plotArea>
      <c:layout/>
      <c:barChart>
        <c:barDir val="col"/>
        <c:grouping val="stacked"/>
        <c:varyColors val="0"/>
        <c:ser>
          <c:idx val="0"/>
          <c:order val="0"/>
          <c:tx>
            <c:strRef>
              <c:f>Tables!$B$5</c:f>
              <c:strCache>
                <c:ptCount val="1"/>
                <c:pt idx="0">
                  <c:v>Single Use</c:v>
                </c:pt>
              </c:strCache>
            </c:strRef>
          </c:tx>
          <c:spPr>
            <a:solidFill>
              <a:srgbClr val="FF0000"/>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Tables!$D$4</c:f>
              <c:strCache>
                <c:ptCount val="1"/>
                <c:pt idx="0">
                  <c:v>% of Total Floor Space</c:v>
                </c:pt>
              </c:strCache>
            </c:strRef>
          </c:cat>
          <c:val>
            <c:numRef>
              <c:f>Tables!$D$5</c:f>
              <c:numCache>
                <c:formatCode>0%</c:formatCode>
                <c:ptCount val="1"/>
                <c:pt idx="0">
                  <c:v>0.1791907514450867</c:v>
                </c:pt>
              </c:numCache>
            </c:numRef>
          </c:val>
          <c:extLst>
            <c:ext xmlns:c16="http://schemas.microsoft.com/office/drawing/2014/chart" uri="{C3380CC4-5D6E-409C-BE32-E72D297353CC}">
              <c16:uniqueId val="{00000000-AF5C-4123-BE76-DC32E0158558}"/>
            </c:ext>
          </c:extLst>
        </c:ser>
        <c:ser>
          <c:idx val="1"/>
          <c:order val="1"/>
          <c:tx>
            <c:strRef>
              <c:f>Tables!$B$6</c:f>
              <c:strCache>
                <c:ptCount val="1"/>
                <c:pt idx="0">
                  <c:v>Bronze</c:v>
                </c:pt>
              </c:strCache>
            </c:strRef>
          </c:tx>
          <c:spPr>
            <a:solidFill>
              <a:srgbClr val="CC6600"/>
            </a:solidFill>
            <a:ln>
              <a:noFill/>
            </a:ln>
            <a:effectLst/>
          </c:spPr>
          <c:invertIfNegative val="0"/>
          <c:dPt>
            <c:idx val="0"/>
            <c:invertIfNegative val="0"/>
            <c:bubble3D val="0"/>
            <c:spPr>
              <a:solidFill>
                <a:srgbClr val="BC754C"/>
              </a:solidFill>
              <a:ln>
                <a:noFill/>
              </a:ln>
              <a:effectLst/>
            </c:spPr>
            <c:extLst>
              <c:ext xmlns:c16="http://schemas.microsoft.com/office/drawing/2014/chart" uri="{C3380CC4-5D6E-409C-BE32-E72D297353CC}">
                <c16:uniqueId val="{00000000-4F6A-4CCE-9C43-FEEC73A42ACD}"/>
              </c:ext>
            </c:extLst>
          </c:dPt>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Tables!$D$4</c:f>
              <c:strCache>
                <c:ptCount val="1"/>
                <c:pt idx="0">
                  <c:v>% of Total Floor Space</c:v>
                </c:pt>
              </c:strCache>
            </c:strRef>
          </c:cat>
          <c:val>
            <c:numRef>
              <c:f>Tables!$D$6</c:f>
              <c:numCache>
                <c:formatCode>0%</c:formatCode>
                <c:ptCount val="1"/>
                <c:pt idx="0">
                  <c:v>0.3603082851637765</c:v>
                </c:pt>
              </c:numCache>
            </c:numRef>
          </c:val>
          <c:extLst>
            <c:ext xmlns:c16="http://schemas.microsoft.com/office/drawing/2014/chart" uri="{C3380CC4-5D6E-409C-BE32-E72D297353CC}">
              <c16:uniqueId val="{00000001-AF5C-4123-BE76-DC32E0158558}"/>
            </c:ext>
          </c:extLst>
        </c:ser>
        <c:ser>
          <c:idx val="2"/>
          <c:order val="2"/>
          <c:tx>
            <c:strRef>
              <c:f>Tables!$B$7</c:f>
              <c:strCache>
                <c:ptCount val="1"/>
                <c:pt idx="0">
                  <c:v>Silver</c:v>
                </c:pt>
              </c:strCache>
            </c:strRef>
          </c:tx>
          <c:spPr>
            <a:solidFill>
              <a:srgbClr val="B6BFC5"/>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Tables!$D$4</c:f>
              <c:strCache>
                <c:ptCount val="1"/>
                <c:pt idx="0">
                  <c:v>% of Total Floor Space</c:v>
                </c:pt>
              </c:strCache>
            </c:strRef>
          </c:cat>
          <c:val>
            <c:numRef>
              <c:f>Tables!$D$7</c:f>
              <c:numCache>
                <c:formatCode>0%</c:formatCode>
                <c:ptCount val="1"/>
                <c:pt idx="0">
                  <c:v>0.23699421965317918</c:v>
                </c:pt>
              </c:numCache>
            </c:numRef>
          </c:val>
          <c:extLst>
            <c:ext xmlns:c16="http://schemas.microsoft.com/office/drawing/2014/chart" uri="{C3380CC4-5D6E-409C-BE32-E72D297353CC}">
              <c16:uniqueId val="{00000002-AF5C-4123-BE76-DC32E0158558}"/>
            </c:ext>
          </c:extLst>
        </c:ser>
        <c:ser>
          <c:idx val="3"/>
          <c:order val="3"/>
          <c:tx>
            <c:strRef>
              <c:f>Tables!$B$8</c:f>
              <c:strCache>
                <c:ptCount val="1"/>
                <c:pt idx="0">
                  <c:v>Gold</c:v>
                </c:pt>
              </c:strCache>
            </c:strRef>
          </c:tx>
          <c:spPr>
            <a:solidFill>
              <a:srgbClr val="E3BF2B"/>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1">
                <a:spAutoFit/>
              </a:bodyPr>
              <a:lstStyle/>
              <a:p>
                <a:pPr>
                  <a:defRPr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Tables!$D$4</c:f>
              <c:strCache>
                <c:ptCount val="1"/>
                <c:pt idx="0">
                  <c:v>% of Total Floor Space</c:v>
                </c:pt>
              </c:strCache>
            </c:strRef>
          </c:cat>
          <c:val>
            <c:numRef>
              <c:f>Tables!$D$8</c:f>
              <c:numCache>
                <c:formatCode>0%</c:formatCode>
                <c:ptCount val="1"/>
                <c:pt idx="0">
                  <c:v>0.22350674373795762</c:v>
                </c:pt>
              </c:numCache>
            </c:numRef>
          </c:val>
          <c:extLst>
            <c:ext xmlns:c16="http://schemas.microsoft.com/office/drawing/2014/chart" uri="{C3380CC4-5D6E-409C-BE32-E72D297353CC}">
              <c16:uniqueId val="{00000003-AF5C-4123-BE76-DC32E0158558}"/>
            </c:ext>
          </c:extLst>
        </c:ser>
        <c:dLbls>
          <c:dLblPos val="ctr"/>
          <c:showLegendKey val="0"/>
          <c:showVal val="1"/>
          <c:showCatName val="0"/>
          <c:showSerName val="0"/>
          <c:showPercent val="0"/>
          <c:showBubbleSize val="0"/>
        </c:dLbls>
        <c:gapWidth val="150"/>
        <c:overlap val="100"/>
        <c:axId val="866633215"/>
        <c:axId val="866640895"/>
      </c:barChart>
      <c:catAx>
        <c:axId val="866633215"/>
        <c:scaling>
          <c:orientation val="minMax"/>
        </c:scaling>
        <c:delete val="1"/>
        <c:axPos val="b"/>
        <c:numFmt formatCode="General" sourceLinked="1"/>
        <c:majorTickMark val="none"/>
        <c:minorTickMark val="none"/>
        <c:tickLblPos val="nextTo"/>
        <c:crossAx val="866640895"/>
        <c:crosses val="autoZero"/>
        <c:auto val="1"/>
        <c:lblAlgn val="ctr"/>
        <c:lblOffset val="100"/>
        <c:noMultiLvlLbl val="0"/>
      </c:catAx>
      <c:valAx>
        <c:axId val="866640895"/>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GB" sz="1600" b="1">
                    <a:solidFill>
                      <a:schemeClr val="tx1"/>
                    </a:solidFill>
                  </a:rPr>
                  <a:t>% of</a:t>
                </a:r>
                <a:r>
                  <a:rPr lang="en-GB" sz="1600" b="1" baseline="0">
                    <a:solidFill>
                      <a:schemeClr val="tx1"/>
                    </a:solidFill>
                  </a:rPr>
                  <a:t> Total Floor Space</a:t>
                </a:r>
                <a:endParaRPr lang="en-GB" sz="1600" b="1">
                  <a:solidFill>
                    <a:schemeClr val="tx1"/>
                  </a:solidFill>
                </a:endParaRPr>
              </a:p>
            </c:rich>
          </c:tx>
          <c:overlay val="0"/>
          <c:spPr>
            <a:noFill/>
            <a:ln>
              <a:noFill/>
            </a:ln>
            <a:effectLst/>
          </c:spPr>
          <c:txPr>
            <a:bodyPr rot="-54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GB"/>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663321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800" b="0" i="0" u="none" strike="noStrike" kern="1200" spc="0" baseline="0">
                <a:solidFill>
                  <a:schemeClr val="tx1"/>
                </a:solidFill>
              </a:rPr>
              <a:t>Stand Ratings by Number of Stands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Pt>
            <c:idx val="0"/>
            <c:invertIfNegative val="0"/>
            <c:bubble3D val="0"/>
            <c:spPr>
              <a:solidFill>
                <a:srgbClr val="FF0000"/>
              </a:solidFill>
              <a:ln>
                <a:noFill/>
              </a:ln>
              <a:effectLst/>
            </c:spPr>
            <c:extLst>
              <c:ext xmlns:c16="http://schemas.microsoft.com/office/drawing/2014/chart" uri="{C3380CC4-5D6E-409C-BE32-E72D297353CC}">
                <c16:uniqueId val="{00000007-F747-4277-A33D-56FDF0FE8A6C}"/>
              </c:ext>
            </c:extLst>
          </c:dPt>
          <c:dPt>
            <c:idx val="1"/>
            <c:invertIfNegative val="0"/>
            <c:bubble3D val="0"/>
            <c:spPr>
              <a:solidFill>
                <a:srgbClr val="BC754C"/>
              </a:solidFill>
              <a:ln>
                <a:noFill/>
              </a:ln>
              <a:effectLst/>
            </c:spPr>
            <c:extLst>
              <c:ext xmlns:c16="http://schemas.microsoft.com/office/drawing/2014/chart" uri="{C3380CC4-5D6E-409C-BE32-E72D297353CC}">
                <c16:uniqueId val="{00000001-F747-4277-A33D-56FDF0FE8A6C}"/>
              </c:ext>
            </c:extLst>
          </c:dPt>
          <c:dPt>
            <c:idx val="2"/>
            <c:invertIfNegative val="0"/>
            <c:bubble3D val="0"/>
            <c:spPr>
              <a:solidFill>
                <a:srgbClr val="B6BFC5"/>
              </a:solidFill>
              <a:ln>
                <a:noFill/>
              </a:ln>
              <a:effectLst/>
            </c:spPr>
            <c:extLst>
              <c:ext xmlns:c16="http://schemas.microsoft.com/office/drawing/2014/chart" uri="{C3380CC4-5D6E-409C-BE32-E72D297353CC}">
                <c16:uniqueId val="{00000003-F747-4277-A33D-56FDF0FE8A6C}"/>
              </c:ext>
            </c:extLst>
          </c:dPt>
          <c:dPt>
            <c:idx val="3"/>
            <c:invertIfNegative val="0"/>
            <c:bubble3D val="0"/>
            <c:spPr>
              <a:solidFill>
                <a:srgbClr val="E3BF2B"/>
              </a:solidFill>
              <a:ln>
                <a:noFill/>
              </a:ln>
              <a:effectLst/>
            </c:spPr>
            <c:extLst>
              <c:ext xmlns:c16="http://schemas.microsoft.com/office/drawing/2014/chart" uri="{C3380CC4-5D6E-409C-BE32-E72D297353CC}">
                <c16:uniqueId val="{00000005-F747-4277-A33D-56FDF0FE8A6C}"/>
              </c:ext>
            </c:extLst>
          </c:dPt>
          <c:dLbls>
            <c:spPr>
              <a:noFill/>
              <a:ln>
                <a:noFill/>
              </a:ln>
              <a:effectLst/>
            </c:spPr>
            <c:txPr>
              <a:bodyPr rot="0" spcFirstLastPara="1" vertOverflow="ellipsis" vert="horz" wrap="square" lIns="38100" tIns="19050" rIns="38100" bIns="19050" anchor="ctr" anchorCtr="0">
                <a:spAutoFit/>
              </a:bodyPr>
              <a:lstStyle/>
              <a:p>
                <a:pPr algn="ctr">
                  <a:defRPr lang="en-US" sz="16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Tables!$B$5:$B$8</c:f>
              <c:strCache>
                <c:ptCount val="4"/>
                <c:pt idx="0">
                  <c:v>Single Use</c:v>
                </c:pt>
                <c:pt idx="1">
                  <c:v>Bronze</c:v>
                </c:pt>
                <c:pt idx="2">
                  <c:v>Silver</c:v>
                </c:pt>
                <c:pt idx="3">
                  <c:v>Gold</c:v>
                </c:pt>
              </c:strCache>
            </c:strRef>
          </c:cat>
          <c:val>
            <c:numRef>
              <c:f>Tables!$E$5:$E$8</c:f>
              <c:numCache>
                <c:formatCode>General</c:formatCode>
                <c:ptCount val="4"/>
                <c:pt idx="0">
                  <c:v>6</c:v>
                </c:pt>
                <c:pt idx="1">
                  <c:v>4</c:v>
                </c:pt>
                <c:pt idx="2">
                  <c:v>4</c:v>
                </c:pt>
                <c:pt idx="3">
                  <c:v>4</c:v>
                </c:pt>
              </c:numCache>
            </c:numRef>
          </c:val>
          <c:extLst>
            <c:ext xmlns:c15="http://schemas.microsoft.com/office/drawing/2012/chart" uri="{02D57815-91ED-43cb-92C2-25804820EDAC}">
              <c15:filteredSeriesTitle>
                <c15:tx>
                  <c:strRef>
                    <c:extLst>
                      <c:ext uri="{02D57815-91ED-43cb-92C2-25804820EDAC}">
                        <c15:formulaRef>
                          <c15:sqref> </c15:sqref>
                        </c15:formulaRef>
                      </c:ext>
                    </c:extLst>
                  </c:strRef>
                </c15:tx>
              </c15:filteredSeriesTitle>
            </c:ext>
            <c:ext xmlns:c16="http://schemas.microsoft.com/office/drawing/2014/chart" uri="{C3380CC4-5D6E-409C-BE32-E72D297353CC}">
              <c16:uniqueId val="{00000006-F747-4277-A33D-56FDF0FE8A6C}"/>
            </c:ext>
          </c:extLst>
        </c:ser>
        <c:dLbls>
          <c:dLblPos val="outEnd"/>
          <c:showLegendKey val="0"/>
          <c:showVal val="1"/>
          <c:showCatName val="0"/>
          <c:showSerName val="0"/>
          <c:showPercent val="0"/>
          <c:showBubbleSize val="0"/>
        </c:dLbls>
        <c:gapWidth val="219"/>
        <c:overlap val="-27"/>
        <c:axId val="725919023"/>
        <c:axId val="725918063"/>
      </c:barChart>
      <c:catAx>
        <c:axId val="7259190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200" b="0" i="0" u="none" strike="noStrike" kern="1200" baseline="0">
                <a:solidFill>
                  <a:schemeClr val="tx1"/>
                </a:solidFill>
                <a:latin typeface="+mn-lt"/>
                <a:ea typeface="+mn-ea"/>
                <a:cs typeface="+mn-cs"/>
              </a:defRPr>
            </a:pPr>
            <a:endParaRPr lang="en-US"/>
          </a:p>
        </c:txPr>
        <c:crossAx val="725918063"/>
        <c:crosses val="autoZero"/>
        <c:auto val="1"/>
        <c:lblAlgn val="ctr"/>
        <c:lblOffset val="100"/>
        <c:noMultiLvlLbl val="0"/>
      </c:catAx>
      <c:valAx>
        <c:axId val="72591806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r>
                  <a:rPr lang="en-GB" sz="1600" b="1" i="0" u="none" strike="noStrike" kern="1200" baseline="0">
                    <a:solidFill>
                      <a:schemeClr val="tx1"/>
                    </a:solidFill>
                    <a:latin typeface="+mn-lt"/>
                    <a:ea typeface="+mn-ea"/>
                    <a:cs typeface="+mn-cs"/>
                  </a:rPr>
                  <a:t>Number of Stands</a:t>
                </a:r>
              </a:p>
            </c:rich>
          </c:tx>
          <c:overlay val="0"/>
          <c:spPr>
            <a:noFill/>
            <a:ln>
              <a:noFill/>
            </a:ln>
            <a:effectLst/>
          </c:spPr>
          <c:txPr>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591902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r>
              <a:rPr lang="en-GB" sz="1800" b="0" i="0" u="none" strike="noStrike" kern="1200" spc="0" baseline="0">
                <a:solidFill>
                  <a:schemeClr val="tx1"/>
                </a:solidFill>
                <a:latin typeface="+mn-lt"/>
                <a:ea typeface="+mn-ea"/>
                <a:cs typeface="+mn-cs"/>
              </a:rPr>
              <a:t>% of Stands</a:t>
            </a:r>
          </a:p>
        </c:rich>
      </c:tx>
      <c:overlay val="0"/>
      <c:spPr>
        <a:noFill/>
        <a:ln>
          <a:noFill/>
        </a:ln>
        <a:effectLst/>
      </c:spPr>
      <c:txPr>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endParaRPr lang="en-US"/>
        </a:p>
      </c:txPr>
    </c:title>
    <c:autoTitleDeleted val="0"/>
    <c:plotArea>
      <c:layout/>
      <c:barChart>
        <c:barDir val="col"/>
        <c:grouping val="stacked"/>
        <c:varyColors val="0"/>
        <c:ser>
          <c:idx val="0"/>
          <c:order val="0"/>
          <c:tx>
            <c:strRef>
              <c:f>Tables!$B$5</c:f>
              <c:strCache>
                <c:ptCount val="1"/>
                <c:pt idx="0">
                  <c:v>Single Use</c:v>
                </c:pt>
              </c:strCache>
            </c:strRef>
          </c:tx>
          <c:spPr>
            <a:solidFill>
              <a:srgbClr val="FF0000"/>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Tables!$F$4</c:f>
              <c:strCache>
                <c:ptCount val="1"/>
                <c:pt idx="0">
                  <c:v>% of Total Stands</c:v>
                </c:pt>
              </c:strCache>
            </c:strRef>
          </c:cat>
          <c:val>
            <c:numRef>
              <c:f>Tables!$F$5</c:f>
              <c:numCache>
                <c:formatCode>0%</c:formatCode>
                <c:ptCount val="1"/>
                <c:pt idx="0">
                  <c:v>0.33333333333333331</c:v>
                </c:pt>
              </c:numCache>
            </c:numRef>
          </c:val>
          <c:extLst>
            <c:ext xmlns:c16="http://schemas.microsoft.com/office/drawing/2014/chart" uri="{C3380CC4-5D6E-409C-BE32-E72D297353CC}">
              <c16:uniqueId val="{00000000-239B-4144-817B-9E08DA8D91A6}"/>
            </c:ext>
          </c:extLst>
        </c:ser>
        <c:ser>
          <c:idx val="1"/>
          <c:order val="1"/>
          <c:tx>
            <c:strRef>
              <c:f>Tables!$B$6</c:f>
              <c:strCache>
                <c:ptCount val="1"/>
                <c:pt idx="0">
                  <c:v>Bronze</c:v>
                </c:pt>
              </c:strCache>
            </c:strRef>
          </c:tx>
          <c:spPr>
            <a:solidFill>
              <a:srgbClr val="BC754C"/>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Tables!$F$4</c:f>
              <c:strCache>
                <c:ptCount val="1"/>
                <c:pt idx="0">
                  <c:v>% of Total Stands</c:v>
                </c:pt>
              </c:strCache>
            </c:strRef>
          </c:cat>
          <c:val>
            <c:numRef>
              <c:f>Tables!$F$6</c:f>
              <c:numCache>
                <c:formatCode>0%</c:formatCode>
                <c:ptCount val="1"/>
                <c:pt idx="0">
                  <c:v>0.22222222222222221</c:v>
                </c:pt>
              </c:numCache>
            </c:numRef>
          </c:val>
          <c:extLst>
            <c:ext xmlns:c16="http://schemas.microsoft.com/office/drawing/2014/chart" uri="{C3380CC4-5D6E-409C-BE32-E72D297353CC}">
              <c16:uniqueId val="{00000004-239B-4144-817B-9E08DA8D91A6}"/>
            </c:ext>
          </c:extLst>
        </c:ser>
        <c:ser>
          <c:idx val="2"/>
          <c:order val="2"/>
          <c:tx>
            <c:strRef>
              <c:f>Tables!$B$7</c:f>
              <c:strCache>
                <c:ptCount val="1"/>
                <c:pt idx="0">
                  <c:v>Silver</c:v>
                </c:pt>
              </c:strCache>
            </c:strRef>
          </c:tx>
          <c:spPr>
            <a:solidFill>
              <a:srgbClr val="B6BFC5"/>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Tables!$F$4</c:f>
              <c:strCache>
                <c:ptCount val="1"/>
                <c:pt idx="0">
                  <c:v>% of Total Stands</c:v>
                </c:pt>
              </c:strCache>
            </c:strRef>
          </c:cat>
          <c:val>
            <c:numRef>
              <c:f>Tables!$F$7</c:f>
              <c:numCache>
                <c:formatCode>0%</c:formatCode>
                <c:ptCount val="1"/>
                <c:pt idx="0">
                  <c:v>0.22222222222222221</c:v>
                </c:pt>
              </c:numCache>
            </c:numRef>
          </c:val>
          <c:extLst>
            <c:ext xmlns:c16="http://schemas.microsoft.com/office/drawing/2014/chart" uri="{C3380CC4-5D6E-409C-BE32-E72D297353CC}">
              <c16:uniqueId val="{00000005-239B-4144-817B-9E08DA8D91A6}"/>
            </c:ext>
          </c:extLst>
        </c:ser>
        <c:ser>
          <c:idx val="3"/>
          <c:order val="3"/>
          <c:tx>
            <c:strRef>
              <c:f>Tables!$B$8</c:f>
              <c:strCache>
                <c:ptCount val="1"/>
                <c:pt idx="0">
                  <c:v>Gold</c:v>
                </c:pt>
              </c:strCache>
            </c:strRef>
          </c:tx>
          <c:spPr>
            <a:solidFill>
              <a:srgbClr val="E3BF2B"/>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Tables!$F$4</c:f>
              <c:strCache>
                <c:ptCount val="1"/>
                <c:pt idx="0">
                  <c:v>% of Total Stands</c:v>
                </c:pt>
              </c:strCache>
            </c:strRef>
          </c:cat>
          <c:val>
            <c:numRef>
              <c:f>Tables!$F$8</c:f>
              <c:numCache>
                <c:formatCode>0%</c:formatCode>
                <c:ptCount val="1"/>
                <c:pt idx="0">
                  <c:v>0.22222222222222221</c:v>
                </c:pt>
              </c:numCache>
            </c:numRef>
          </c:val>
          <c:extLst>
            <c:ext xmlns:c16="http://schemas.microsoft.com/office/drawing/2014/chart" uri="{C3380CC4-5D6E-409C-BE32-E72D297353CC}">
              <c16:uniqueId val="{00000006-239B-4144-817B-9E08DA8D91A6}"/>
            </c:ext>
          </c:extLst>
        </c:ser>
        <c:dLbls>
          <c:dLblPos val="ctr"/>
          <c:showLegendKey val="0"/>
          <c:showVal val="1"/>
          <c:showCatName val="0"/>
          <c:showSerName val="0"/>
          <c:showPercent val="0"/>
          <c:showBubbleSize val="0"/>
        </c:dLbls>
        <c:gapWidth val="150"/>
        <c:overlap val="100"/>
        <c:axId val="866633215"/>
        <c:axId val="866640895"/>
      </c:barChart>
      <c:catAx>
        <c:axId val="866633215"/>
        <c:scaling>
          <c:orientation val="minMax"/>
        </c:scaling>
        <c:delete val="1"/>
        <c:axPos val="b"/>
        <c:numFmt formatCode="General" sourceLinked="1"/>
        <c:majorTickMark val="none"/>
        <c:minorTickMark val="none"/>
        <c:tickLblPos val="nextTo"/>
        <c:crossAx val="866640895"/>
        <c:crosses val="autoZero"/>
        <c:auto val="1"/>
        <c:lblAlgn val="ctr"/>
        <c:lblOffset val="100"/>
        <c:noMultiLvlLbl val="0"/>
      </c:catAx>
      <c:valAx>
        <c:axId val="866640895"/>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GB" sz="1600" b="1">
                    <a:solidFill>
                      <a:schemeClr val="tx1"/>
                    </a:solidFill>
                  </a:rPr>
                  <a:t>%</a:t>
                </a:r>
                <a:r>
                  <a:rPr lang="en-GB" sz="1600" b="1" baseline="0">
                    <a:solidFill>
                      <a:schemeClr val="tx1"/>
                    </a:solidFill>
                  </a:rPr>
                  <a:t> of Stands</a:t>
                </a:r>
                <a:endParaRPr lang="en-GB" sz="1600" b="1">
                  <a:solidFill>
                    <a:schemeClr val="tx1"/>
                  </a:solidFill>
                </a:endParaRPr>
              </a:p>
            </c:rich>
          </c:tx>
          <c:overlay val="0"/>
          <c:spPr>
            <a:noFill/>
            <a:ln>
              <a:noFill/>
            </a:ln>
            <a:effectLst/>
          </c:spPr>
          <c:txPr>
            <a:bodyPr rot="-54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GB"/>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663321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r>
              <a:rPr lang="en-GB" sz="1800" b="0" i="0" u="none" strike="noStrike" kern="1200" spc="0" baseline="0">
                <a:solidFill>
                  <a:schemeClr val="tx1"/>
                </a:solidFill>
                <a:latin typeface="+mn-lt"/>
                <a:ea typeface="+mn-ea"/>
                <a:cs typeface="+mn-cs"/>
              </a:rPr>
              <a:t>% of Stands by Floor Space</a:t>
            </a:r>
          </a:p>
        </c:rich>
      </c:tx>
      <c:overlay val="0"/>
      <c:spPr>
        <a:noFill/>
        <a:ln>
          <a:noFill/>
        </a:ln>
        <a:effectLst/>
      </c:spPr>
      <c:txPr>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endParaRPr lang="en-US"/>
        </a:p>
      </c:txPr>
    </c:title>
    <c:autoTitleDeleted val="0"/>
    <c:plotArea>
      <c:layout/>
      <c:barChart>
        <c:barDir val="col"/>
        <c:grouping val="stacked"/>
        <c:varyColors val="0"/>
        <c:ser>
          <c:idx val="0"/>
          <c:order val="0"/>
          <c:tx>
            <c:v>"Single Use"</c:v>
          </c:tx>
          <c:spPr>
            <a:solidFill>
              <a:srgbClr val="FF0000"/>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Tables!$K$17:$K$20</c:f>
              <c:strCache>
                <c:ptCount val="4"/>
                <c:pt idx="0">
                  <c:v>0-18</c:v>
                </c:pt>
                <c:pt idx="1">
                  <c:v>19-36</c:v>
                </c:pt>
                <c:pt idx="2">
                  <c:v>37-99</c:v>
                </c:pt>
                <c:pt idx="3">
                  <c:v>100+</c:v>
                </c:pt>
              </c:strCache>
            </c:strRef>
          </c:cat>
          <c:val>
            <c:numRef>
              <c:f>Tables!$L$17:$L$20</c:f>
              <c:numCache>
                <c:formatCode>0%</c:formatCode>
                <c:ptCount val="4"/>
                <c:pt idx="0">
                  <c:v>0.6875</c:v>
                </c:pt>
                <c:pt idx="1">
                  <c:v>0.36029411764705882</c:v>
                </c:pt>
                <c:pt idx="2">
                  <c:v>0</c:v>
                </c:pt>
                <c:pt idx="3">
                  <c:v>0</c:v>
                </c:pt>
              </c:numCache>
            </c:numRef>
          </c:val>
          <c:extLst>
            <c:ext xmlns:c16="http://schemas.microsoft.com/office/drawing/2014/chart" uri="{C3380CC4-5D6E-409C-BE32-E72D297353CC}">
              <c16:uniqueId val="{00000000-DF94-40EC-8CB9-043B180A4E41}"/>
            </c:ext>
          </c:extLst>
        </c:ser>
        <c:ser>
          <c:idx val="1"/>
          <c:order val="1"/>
          <c:tx>
            <c:v>"Bronze"</c:v>
          </c:tx>
          <c:spPr>
            <a:solidFill>
              <a:srgbClr val="BC754C"/>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Tables!$K$17:$K$20</c:f>
              <c:strCache>
                <c:ptCount val="4"/>
                <c:pt idx="0">
                  <c:v>0-18</c:v>
                </c:pt>
                <c:pt idx="1">
                  <c:v>19-36</c:v>
                </c:pt>
                <c:pt idx="2">
                  <c:v>37-99</c:v>
                </c:pt>
                <c:pt idx="3">
                  <c:v>100+</c:v>
                </c:pt>
              </c:strCache>
            </c:strRef>
          </c:cat>
          <c:val>
            <c:numRef>
              <c:f>Tables!$M$17:$M$20</c:f>
              <c:numCache>
                <c:formatCode>0%</c:formatCode>
                <c:ptCount val="4"/>
                <c:pt idx="0">
                  <c:v>0</c:v>
                </c:pt>
                <c:pt idx="1">
                  <c:v>0.36029411764705882</c:v>
                </c:pt>
                <c:pt idx="2">
                  <c:v>0.17351598173515981</c:v>
                </c:pt>
                <c:pt idx="3">
                  <c:v>1</c:v>
                </c:pt>
              </c:numCache>
            </c:numRef>
          </c:val>
          <c:extLst>
            <c:ext xmlns:c16="http://schemas.microsoft.com/office/drawing/2014/chart" uri="{C3380CC4-5D6E-409C-BE32-E72D297353CC}">
              <c16:uniqueId val="{00000007-DF94-40EC-8CB9-043B180A4E41}"/>
            </c:ext>
          </c:extLst>
        </c:ser>
        <c:ser>
          <c:idx val="2"/>
          <c:order val="2"/>
          <c:tx>
            <c:v>"Silver"</c:v>
          </c:tx>
          <c:spPr>
            <a:solidFill>
              <a:srgbClr val="B6BFC5"/>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Tables!$K$17:$K$20</c:f>
              <c:strCache>
                <c:ptCount val="4"/>
                <c:pt idx="0">
                  <c:v>0-18</c:v>
                </c:pt>
                <c:pt idx="1">
                  <c:v>19-36</c:v>
                </c:pt>
                <c:pt idx="2">
                  <c:v>37-99</c:v>
                </c:pt>
                <c:pt idx="3">
                  <c:v>100+</c:v>
                </c:pt>
              </c:strCache>
            </c:strRef>
          </c:cat>
          <c:val>
            <c:numRef>
              <c:f>Tables!$N$17:$N$20</c:f>
              <c:numCache>
                <c:formatCode>0%</c:formatCode>
                <c:ptCount val="4"/>
                <c:pt idx="0">
                  <c:v>0.15625</c:v>
                </c:pt>
                <c:pt idx="1">
                  <c:v>0.13970588235294118</c:v>
                </c:pt>
                <c:pt idx="2">
                  <c:v>0.42922374429223742</c:v>
                </c:pt>
                <c:pt idx="3">
                  <c:v>0</c:v>
                </c:pt>
              </c:numCache>
            </c:numRef>
          </c:val>
          <c:extLst>
            <c:ext xmlns:c16="http://schemas.microsoft.com/office/drawing/2014/chart" uri="{C3380CC4-5D6E-409C-BE32-E72D297353CC}">
              <c16:uniqueId val="{00000008-DF94-40EC-8CB9-043B180A4E41}"/>
            </c:ext>
          </c:extLst>
        </c:ser>
        <c:ser>
          <c:idx val="3"/>
          <c:order val="3"/>
          <c:tx>
            <c:v>"Gold"</c:v>
          </c:tx>
          <c:spPr>
            <a:solidFill>
              <a:srgbClr val="E3BF2B"/>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Tables!$K$17:$K$20</c:f>
              <c:strCache>
                <c:ptCount val="4"/>
                <c:pt idx="0">
                  <c:v>0-18</c:v>
                </c:pt>
                <c:pt idx="1">
                  <c:v>19-36</c:v>
                </c:pt>
                <c:pt idx="2">
                  <c:v>37-99</c:v>
                </c:pt>
                <c:pt idx="3">
                  <c:v>100+</c:v>
                </c:pt>
              </c:strCache>
            </c:strRef>
          </c:cat>
          <c:val>
            <c:numRef>
              <c:f>Tables!$O$17:$O$20</c:f>
              <c:numCache>
                <c:formatCode>0%</c:formatCode>
                <c:ptCount val="4"/>
                <c:pt idx="0">
                  <c:v>0.15625</c:v>
                </c:pt>
                <c:pt idx="1">
                  <c:v>0.13970588235294118</c:v>
                </c:pt>
                <c:pt idx="2">
                  <c:v>0.39726027397260272</c:v>
                </c:pt>
                <c:pt idx="3">
                  <c:v>0</c:v>
                </c:pt>
              </c:numCache>
            </c:numRef>
          </c:val>
          <c:extLst>
            <c:ext xmlns:c16="http://schemas.microsoft.com/office/drawing/2014/chart" uri="{C3380CC4-5D6E-409C-BE32-E72D297353CC}">
              <c16:uniqueId val="{00000009-DF94-40EC-8CB9-043B180A4E41}"/>
            </c:ext>
          </c:extLst>
        </c:ser>
        <c:dLbls>
          <c:showLegendKey val="0"/>
          <c:showVal val="0"/>
          <c:showCatName val="0"/>
          <c:showSerName val="0"/>
          <c:showPercent val="0"/>
          <c:showBubbleSize val="0"/>
        </c:dLbls>
        <c:gapWidth val="150"/>
        <c:overlap val="100"/>
        <c:axId val="866633215"/>
        <c:axId val="866640895"/>
      </c:barChart>
      <c:catAx>
        <c:axId val="866633215"/>
        <c:scaling>
          <c:orientation val="minMax"/>
        </c:scaling>
        <c:delete val="0"/>
        <c:axPos val="b"/>
        <c:title>
          <c:tx>
            <c:rich>
              <a:bodyPr rot="0" spcFirstLastPara="1" vertOverflow="ellipsis" vert="horz" wrap="square" anchor="ctr" anchorCtr="1"/>
              <a:lstStyle/>
              <a:p>
                <a:pPr algn="ctr" rtl="0">
                  <a:defRPr lang="en-GB" sz="1400" b="0" i="0" u="none" strike="noStrike" kern="1200" baseline="0">
                    <a:solidFill>
                      <a:schemeClr val="tx1"/>
                    </a:solidFill>
                    <a:latin typeface="+mn-lt"/>
                    <a:ea typeface="+mn-ea"/>
                    <a:cs typeface="+mn-cs"/>
                  </a:defRPr>
                </a:pPr>
                <a:r>
                  <a:rPr lang="en-GB" sz="1400" b="0" i="0" u="none" strike="noStrike" kern="1200" baseline="0">
                    <a:solidFill>
                      <a:schemeClr val="tx1"/>
                    </a:solidFill>
                    <a:latin typeface="+mn-lt"/>
                    <a:ea typeface="+mn-ea"/>
                    <a:cs typeface="+mn-cs"/>
                  </a:rPr>
                  <a:t>Stand Sizes</a:t>
                </a:r>
              </a:p>
            </c:rich>
          </c:tx>
          <c:overlay val="0"/>
          <c:spPr>
            <a:noFill/>
            <a:ln>
              <a:noFill/>
            </a:ln>
            <a:effectLst/>
          </c:spPr>
          <c:txPr>
            <a:bodyPr rot="0" spcFirstLastPara="1" vertOverflow="ellipsis" vert="horz" wrap="square" anchor="ctr" anchorCtr="1"/>
            <a:lstStyle/>
            <a:p>
              <a:pPr algn="ctr" rtl="0">
                <a:defRPr lang="en-GB" sz="1400" b="0" i="0" u="none" strike="noStrike" kern="1200" baseline="0">
                  <a:solidFill>
                    <a:schemeClr val="tx1"/>
                  </a:solidFill>
                  <a:latin typeface="+mn-lt"/>
                  <a:ea typeface="+mn-ea"/>
                  <a:cs typeface="+mn-cs"/>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200" b="0" i="0" u="none" strike="noStrike" kern="1200" baseline="0">
                <a:solidFill>
                  <a:schemeClr val="tx1"/>
                </a:solidFill>
                <a:latin typeface="+mn-lt"/>
                <a:ea typeface="+mn-ea"/>
                <a:cs typeface="+mn-cs"/>
              </a:defRPr>
            </a:pPr>
            <a:endParaRPr lang="en-US"/>
          </a:p>
        </c:txPr>
        <c:crossAx val="866640895"/>
        <c:crosses val="autoZero"/>
        <c:auto val="1"/>
        <c:lblAlgn val="ctr"/>
        <c:lblOffset val="100"/>
        <c:noMultiLvlLbl val="0"/>
      </c:catAx>
      <c:valAx>
        <c:axId val="866640895"/>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GB" sz="1600" b="1">
                    <a:solidFill>
                      <a:schemeClr val="tx1"/>
                    </a:solidFill>
                  </a:rPr>
                  <a:t>% of</a:t>
                </a:r>
                <a:r>
                  <a:rPr lang="en-GB" sz="1600" b="1" baseline="0">
                    <a:solidFill>
                      <a:schemeClr val="tx1"/>
                    </a:solidFill>
                  </a:rPr>
                  <a:t> Total Floor Space</a:t>
                </a:r>
                <a:endParaRPr lang="en-GB" sz="1600" b="1">
                  <a:solidFill>
                    <a:schemeClr val="tx1"/>
                  </a:solidFill>
                </a:endParaRPr>
              </a:p>
            </c:rich>
          </c:tx>
          <c:overlay val="0"/>
          <c:spPr>
            <a:noFill/>
            <a:ln>
              <a:noFill/>
            </a:ln>
            <a:effectLst/>
          </c:spPr>
          <c:txPr>
            <a:bodyPr rot="-54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GB"/>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663321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800" b="0" i="0" u="none" strike="noStrike" kern="1200" spc="0" baseline="0">
                <a:solidFill>
                  <a:schemeClr val="tx1"/>
                </a:solidFill>
              </a:rPr>
              <a:t>Stand Ratings by Number of Stands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"Single Use"</c:v>
          </c:tx>
          <c:spPr>
            <a:solidFill>
              <a:srgbClr val="FF0000"/>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Tables!$B$26:$B$29</c:f>
              <c:strCache>
                <c:ptCount val="4"/>
                <c:pt idx="0">
                  <c:v>0-18</c:v>
                </c:pt>
                <c:pt idx="1">
                  <c:v>19-36</c:v>
                </c:pt>
                <c:pt idx="2">
                  <c:v>37-99</c:v>
                </c:pt>
                <c:pt idx="3">
                  <c:v>100+</c:v>
                </c:pt>
              </c:strCache>
            </c:strRef>
          </c:cat>
          <c:val>
            <c:numRef>
              <c:f>Tables!$C$26:$C$29</c:f>
              <c:numCache>
                <c:formatCode>General</c:formatCode>
                <c:ptCount val="4"/>
                <c:pt idx="0">
                  <c:v>4</c:v>
                </c:pt>
                <c:pt idx="1">
                  <c:v>2</c:v>
                </c:pt>
                <c:pt idx="2">
                  <c:v>0</c:v>
                </c:pt>
                <c:pt idx="3">
                  <c:v>0</c:v>
                </c:pt>
              </c:numCache>
            </c:numRef>
          </c:val>
          <c:extLst>
            <c:ext xmlns:c16="http://schemas.microsoft.com/office/drawing/2014/chart" uri="{C3380CC4-5D6E-409C-BE32-E72D297353CC}">
              <c16:uniqueId val="{00000008-FA08-493E-9DB5-16ECCD64660F}"/>
            </c:ext>
          </c:extLst>
        </c:ser>
        <c:ser>
          <c:idx val="1"/>
          <c:order val="1"/>
          <c:tx>
            <c:v>"Bronze"</c:v>
          </c:tx>
          <c:spPr>
            <a:solidFill>
              <a:srgbClr val="BC754C"/>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Tables!$B$26:$B$29</c:f>
              <c:strCache>
                <c:ptCount val="4"/>
                <c:pt idx="0">
                  <c:v>0-18</c:v>
                </c:pt>
                <c:pt idx="1">
                  <c:v>19-36</c:v>
                </c:pt>
                <c:pt idx="2">
                  <c:v>37-99</c:v>
                </c:pt>
                <c:pt idx="3">
                  <c:v>100+</c:v>
                </c:pt>
              </c:strCache>
            </c:strRef>
          </c:cat>
          <c:val>
            <c:numRef>
              <c:f>Tables!$D$26:$D$29</c:f>
              <c:numCache>
                <c:formatCode>General</c:formatCode>
                <c:ptCount val="4"/>
                <c:pt idx="0">
                  <c:v>0</c:v>
                </c:pt>
                <c:pt idx="1">
                  <c:v>2</c:v>
                </c:pt>
                <c:pt idx="2">
                  <c:v>1</c:v>
                </c:pt>
                <c:pt idx="3">
                  <c:v>1</c:v>
                </c:pt>
              </c:numCache>
            </c:numRef>
          </c:val>
          <c:extLst>
            <c:ext xmlns:c16="http://schemas.microsoft.com/office/drawing/2014/chart" uri="{C3380CC4-5D6E-409C-BE32-E72D297353CC}">
              <c16:uniqueId val="{0000000C-FA08-493E-9DB5-16ECCD64660F}"/>
            </c:ext>
          </c:extLst>
        </c:ser>
        <c:ser>
          <c:idx val="2"/>
          <c:order val="2"/>
          <c:tx>
            <c:v>"Silver"</c:v>
          </c:tx>
          <c:spPr>
            <a:solidFill>
              <a:srgbClr val="B6BFC5"/>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Tables!$B$26:$B$29</c:f>
              <c:strCache>
                <c:ptCount val="4"/>
                <c:pt idx="0">
                  <c:v>0-18</c:v>
                </c:pt>
                <c:pt idx="1">
                  <c:v>19-36</c:v>
                </c:pt>
                <c:pt idx="2">
                  <c:v>37-99</c:v>
                </c:pt>
                <c:pt idx="3">
                  <c:v>100+</c:v>
                </c:pt>
              </c:strCache>
            </c:strRef>
          </c:cat>
          <c:val>
            <c:numRef>
              <c:f>Tables!$E$26:$E$29</c:f>
              <c:numCache>
                <c:formatCode>General</c:formatCode>
                <c:ptCount val="4"/>
                <c:pt idx="0">
                  <c:v>1</c:v>
                </c:pt>
                <c:pt idx="1">
                  <c:v>1</c:v>
                </c:pt>
                <c:pt idx="2">
                  <c:v>2</c:v>
                </c:pt>
                <c:pt idx="3">
                  <c:v>0</c:v>
                </c:pt>
              </c:numCache>
            </c:numRef>
          </c:val>
          <c:extLst>
            <c:ext xmlns:c16="http://schemas.microsoft.com/office/drawing/2014/chart" uri="{C3380CC4-5D6E-409C-BE32-E72D297353CC}">
              <c16:uniqueId val="{0000000D-FA08-493E-9DB5-16ECCD64660F}"/>
            </c:ext>
          </c:extLst>
        </c:ser>
        <c:ser>
          <c:idx val="3"/>
          <c:order val="3"/>
          <c:tx>
            <c:v>"Gold"</c:v>
          </c:tx>
          <c:spPr>
            <a:solidFill>
              <a:srgbClr val="E3BF2B"/>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Tables!$B$26:$B$29</c:f>
              <c:strCache>
                <c:ptCount val="4"/>
                <c:pt idx="0">
                  <c:v>0-18</c:v>
                </c:pt>
                <c:pt idx="1">
                  <c:v>19-36</c:v>
                </c:pt>
                <c:pt idx="2">
                  <c:v>37-99</c:v>
                </c:pt>
                <c:pt idx="3">
                  <c:v>100+</c:v>
                </c:pt>
              </c:strCache>
            </c:strRef>
          </c:cat>
          <c:val>
            <c:numRef>
              <c:f>Tables!$F$26:$F$29</c:f>
              <c:numCache>
                <c:formatCode>General</c:formatCode>
                <c:ptCount val="4"/>
                <c:pt idx="0">
                  <c:v>1</c:v>
                </c:pt>
                <c:pt idx="1">
                  <c:v>1</c:v>
                </c:pt>
                <c:pt idx="2">
                  <c:v>2</c:v>
                </c:pt>
                <c:pt idx="3">
                  <c:v>0</c:v>
                </c:pt>
              </c:numCache>
            </c:numRef>
          </c:val>
          <c:extLst>
            <c:ext xmlns:c16="http://schemas.microsoft.com/office/drawing/2014/chart" uri="{C3380CC4-5D6E-409C-BE32-E72D297353CC}">
              <c16:uniqueId val="{0000000E-FA08-493E-9DB5-16ECCD64660F}"/>
            </c:ext>
          </c:extLst>
        </c:ser>
        <c:dLbls>
          <c:showLegendKey val="0"/>
          <c:showVal val="0"/>
          <c:showCatName val="0"/>
          <c:showSerName val="0"/>
          <c:showPercent val="0"/>
          <c:showBubbleSize val="0"/>
        </c:dLbls>
        <c:gapWidth val="219"/>
        <c:overlap val="100"/>
        <c:axId val="725919023"/>
        <c:axId val="725918063"/>
      </c:barChart>
      <c:catAx>
        <c:axId val="725919023"/>
        <c:scaling>
          <c:orientation val="minMax"/>
        </c:scaling>
        <c:delete val="0"/>
        <c:axPos val="b"/>
        <c:title>
          <c:tx>
            <c:rich>
              <a:bodyPr rot="0" spcFirstLastPara="1" vertOverflow="ellipsis" vert="horz" wrap="square" anchor="ctr" anchorCtr="1"/>
              <a:lstStyle/>
              <a:p>
                <a:pPr algn="ctr" rtl="0">
                  <a:defRPr lang="en-GB" sz="1400" b="0" i="0" u="none" strike="noStrike" kern="1200" baseline="0">
                    <a:solidFill>
                      <a:schemeClr val="tx1"/>
                    </a:solidFill>
                    <a:latin typeface="+mn-lt"/>
                    <a:ea typeface="+mn-ea"/>
                    <a:cs typeface="+mn-cs"/>
                  </a:defRPr>
                </a:pPr>
                <a:r>
                  <a:rPr lang="en-GB" sz="1400" b="0" i="0" u="none" strike="noStrike" kern="1200" baseline="0">
                    <a:solidFill>
                      <a:schemeClr val="tx1"/>
                    </a:solidFill>
                    <a:latin typeface="+mn-lt"/>
                    <a:ea typeface="+mn-ea"/>
                    <a:cs typeface="+mn-cs"/>
                  </a:rPr>
                  <a:t>Stand Sizes</a:t>
                </a:r>
              </a:p>
            </c:rich>
          </c:tx>
          <c:overlay val="0"/>
          <c:spPr>
            <a:noFill/>
            <a:ln>
              <a:noFill/>
            </a:ln>
            <a:effectLst/>
          </c:spPr>
          <c:txPr>
            <a:bodyPr rot="0" spcFirstLastPara="1" vertOverflow="ellipsis" vert="horz" wrap="square" anchor="ctr" anchorCtr="1"/>
            <a:lstStyle/>
            <a:p>
              <a:pPr algn="ctr" rtl="0">
                <a:defRPr lang="en-GB" sz="1400" b="0" i="0" u="none" strike="noStrike" kern="1200" baseline="0">
                  <a:solidFill>
                    <a:schemeClr val="tx1"/>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200" b="0" i="0" u="none" strike="noStrike" kern="1200" baseline="0">
                <a:solidFill>
                  <a:schemeClr val="tx1"/>
                </a:solidFill>
                <a:latin typeface="+mn-lt"/>
                <a:ea typeface="+mn-ea"/>
                <a:cs typeface="+mn-cs"/>
              </a:defRPr>
            </a:pPr>
            <a:endParaRPr lang="en-US"/>
          </a:p>
        </c:txPr>
        <c:crossAx val="725918063"/>
        <c:crosses val="autoZero"/>
        <c:auto val="1"/>
        <c:lblAlgn val="ctr"/>
        <c:lblOffset val="100"/>
        <c:noMultiLvlLbl val="0"/>
      </c:catAx>
      <c:valAx>
        <c:axId val="72591806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r>
                  <a:rPr lang="en-GB" sz="1600" b="1" i="0" u="none" strike="noStrike" kern="1200" baseline="0">
                    <a:solidFill>
                      <a:schemeClr val="tx1"/>
                    </a:solidFill>
                    <a:latin typeface="+mn-lt"/>
                    <a:ea typeface="+mn-ea"/>
                    <a:cs typeface="+mn-cs"/>
                  </a:rPr>
                  <a:t>Number of Stands</a:t>
                </a:r>
              </a:p>
            </c:rich>
          </c:tx>
          <c:overlay val="0"/>
          <c:spPr>
            <a:noFill/>
            <a:ln>
              <a:noFill/>
            </a:ln>
            <a:effectLst/>
          </c:spPr>
          <c:txPr>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591902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r>
              <a:rPr lang="en-GB" sz="1800" b="0" i="0" u="none" strike="noStrike" kern="1200" spc="0" baseline="0">
                <a:solidFill>
                  <a:schemeClr val="tx1"/>
                </a:solidFill>
                <a:latin typeface="+mn-lt"/>
                <a:ea typeface="+mn-ea"/>
                <a:cs typeface="+mn-cs"/>
              </a:rPr>
              <a:t>% of Stands</a:t>
            </a:r>
          </a:p>
        </c:rich>
      </c:tx>
      <c:overlay val="0"/>
      <c:spPr>
        <a:noFill/>
        <a:ln>
          <a:noFill/>
        </a:ln>
        <a:effectLst/>
      </c:spPr>
      <c:txPr>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endParaRPr lang="en-US"/>
        </a:p>
      </c:txPr>
    </c:title>
    <c:autoTitleDeleted val="0"/>
    <c:plotArea>
      <c:layout/>
      <c:barChart>
        <c:barDir val="col"/>
        <c:grouping val="stacked"/>
        <c:varyColors val="0"/>
        <c:ser>
          <c:idx val="0"/>
          <c:order val="0"/>
          <c:tx>
            <c:v>"Single Use"</c:v>
          </c:tx>
          <c:spPr>
            <a:solidFill>
              <a:srgbClr val="FF0000"/>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Tables!$K$26:$K$29</c:f>
              <c:strCache>
                <c:ptCount val="4"/>
                <c:pt idx="0">
                  <c:v>0-18</c:v>
                </c:pt>
                <c:pt idx="1">
                  <c:v>19-36</c:v>
                </c:pt>
                <c:pt idx="2">
                  <c:v>37-99</c:v>
                </c:pt>
                <c:pt idx="3">
                  <c:v>100+</c:v>
                </c:pt>
              </c:strCache>
            </c:strRef>
          </c:cat>
          <c:val>
            <c:numRef>
              <c:f>Tables!$L$26:$L$29</c:f>
              <c:numCache>
                <c:formatCode>0%</c:formatCode>
                <c:ptCount val="4"/>
                <c:pt idx="0">
                  <c:v>0.66666666666666663</c:v>
                </c:pt>
                <c:pt idx="1">
                  <c:v>0.33333333333333331</c:v>
                </c:pt>
                <c:pt idx="2">
                  <c:v>0</c:v>
                </c:pt>
                <c:pt idx="3">
                  <c:v>0</c:v>
                </c:pt>
              </c:numCache>
            </c:numRef>
          </c:val>
          <c:extLst>
            <c:ext xmlns:c16="http://schemas.microsoft.com/office/drawing/2014/chart" uri="{C3380CC4-5D6E-409C-BE32-E72D297353CC}">
              <c16:uniqueId val="{00000000-5CD6-4A36-B789-3DEBD3E00870}"/>
            </c:ext>
          </c:extLst>
        </c:ser>
        <c:ser>
          <c:idx val="1"/>
          <c:order val="1"/>
          <c:tx>
            <c:v>"Bronze"</c:v>
          </c:tx>
          <c:spPr>
            <a:solidFill>
              <a:srgbClr val="BC754C"/>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Tables!$K$26:$K$29</c:f>
              <c:strCache>
                <c:ptCount val="4"/>
                <c:pt idx="0">
                  <c:v>0-18</c:v>
                </c:pt>
                <c:pt idx="1">
                  <c:v>19-36</c:v>
                </c:pt>
                <c:pt idx="2">
                  <c:v>37-99</c:v>
                </c:pt>
                <c:pt idx="3">
                  <c:v>100+</c:v>
                </c:pt>
              </c:strCache>
            </c:strRef>
          </c:cat>
          <c:val>
            <c:numRef>
              <c:f>Tables!$M$26:$M$29</c:f>
              <c:numCache>
                <c:formatCode>0%</c:formatCode>
                <c:ptCount val="4"/>
                <c:pt idx="0">
                  <c:v>0</c:v>
                </c:pt>
                <c:pt idx="1">
                  <c:v>0.33333333333333331</c:v>
                </c:pt>
                <c:pt idx="2">
                  <c:v>0.2</c:v>
                </c:pt>
                <c:pt idx="3">
                  <c:v>1</c:v>
                </c:pt>
              </c:numCache>
            </c:numRef>
          </c:val>
          <c:extLst>
            <c:ext xmlns:c16="http://schemas.microsoft.com/office/drawing/2014/chart" uri="{C3380CC4-5D6E-409C-BE32-E72D297353CC}">
              <c16:uniqueId val="{00000004-5CD6-4A36-B789-3DEBD3E00870}"/>
            </c:ext>
          </c:extLst>
        </c:ser>
        <c:ser>
          <c:idx val="2"/>
          <c:order val="2"/>
          <c:tx>
            <c:v>"Silver"</c:v>
          </c:tx>
          <c:spPr>
            <a:solidFill>
              <a:srgbClr val="B6BFC5"/>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Tables!$K$26:$K$29</c:f>
              <c:strCache>
                <c:ptCount val="4"/>
                <c:pt idx="0">
                  <c:v>0-18</c:v>
                </c:pt>
                <c:pt idx="1">
                  <c:v>19-36</c:v>
                </c:pt>
                <c:pt idx="2">
                  <c:v>37-99</c:v>
                </c:pt>
                <c:pt idx="3">
                  <c:v>100+</c:v>
                </c:pt>
              </c:strCache>
            </c:strRef>
          </c:cat>
          <c:val>
            <c:numRef>
              <c:f>Tables!$N$26:$N$29</c:f>
              <c:numCache>
                <c:formatCode>0%</c:formatCode>
                <c:ptCount val="4"/>
                <c:pt idx="0">
                  <c:v>0.16666666666666666</c:v>
                </c:pt>
                <c:pt idx="1">
                  <c:v>0.16666666666666666</c:v>
                </c:pt>
                <c:pt idx="2">
                  <c:v>0.4</c:v>
                </c:pt>
                <c:pt idx="3">
                  <c:v>0</c:v>
                </c:pt>
              </c:numCache>
            </c:numRef>
          </c:val>
          <c:extLst>
            <c:ext xmlns:c16="http://schemas.microsoft.com/office/drawing/2014/chart" uri="{C3380CC4-5D6E-409C-BE32-E72D297353CC}">
              <c16:uniqueId val="{00000005-5CD6-4A36-B789-3DEBD3E00870}"/>
            </c:ext>
          </c:extLst>
        </c:ser>
        <c:ser>
          <c:idx val="3"/>
          <c:order val="3"/>
          <c:tx>
            <c:v>"Gold"</c:v>
          </c:tx>
          <c:spPr>
            <a:solidFill>
              <a:srgbClr val="E3BF2B"/>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Tables!$K$26:$K$29</c:f>
              <c:strCache>
                <c:ptCount val="4"/>
                <c:pt idx="0">
                  <c:v>0-18</c:v>
                </c:pt>
                <c:pt idx="1">
                  <c:v>19-36</c:v>
                </c:pt>
                <c:pt idx="2">
                  <c:v>37-99</c:v>
                </c:pt>
                <c:pt idx="3">
                  <c:v>100+</c:v>
                </c:pt>
              </c:strCache>
            </c:strRef>
          </c:cat>
          <c:val>
            <c:numRef>
              <c:f>Tables!$O$26:$O$29</c:f>
              <c:numCache>
                <c:formatCode>0%</c:formatCode>
                <c:ptCount val="4"/>
                <c:pt idx="0">
                  <c:v>0.16666666666666666</c:v>
                </c:pt>
                <c:pt idx="1">
                  <c:v>0.16666666666666666</c:v>
                </c:pt>
                <c:pt idx="2">
                  <c:v>0.4</c:v>
                </c:pt>
                <c:pt idx="3">
                  <c:v>0</c:v>
                </c:pt>
              </c:numCache>
            </c:numRef>
          </c:val>
          <c:extLst>
            <c:ext xmlns:c16="http://schemas.microsoft.com/office/drawing/2014/chart" uri="{C3380CC4-5D6E-409C-BE32-E72D297353CC}">
              <c16:uniqueId val="{00000007-5CD6-4A36-B789-3DEBD3E00870}"/>
            </c:ext>
          </c:extLst>
        </c:ser>
        <c:dLbls>
          <c:showLegendKey val="0"/>
          <c:showVal val="0"/>
          <c:showCatName val="0"/>
          <c:showSerName val="0"/>
          <c:showPercent val="0"/>
          <c:showBubbleSize val="0"/>
        </c:dLbls>
        <c:gapWidth val="150"/>
        <c:overlap val="100"/>
        <c:axId val="866633215"/>
        <c:axId val="866640895"/>
      </c:barChart>
      <c:catAx>
        <c:axId val="866633215"/>
        <c:scaling>
          <c:orientation val="minMax"/>
        </c:scaling>
        <c:delete val="0"/>
        <c:axPos val="b"/>
        <c:title>
          <c:tx>
            <c:rich>
              <a:bodyPr rot="0" spcFirstLastPara="1" vertOverflow="ellipsis" vert="horz" wrap="square" anchor="ctr" anchorCtr="1"/>
              <a:lstStyle/>
              <a:p>
                <a:pPr algn="ctr" rtl="0">
                  <a:defRPr lang="en-GB" sz="1400" b="0" i="0" u="none" strike="noStrike" kern="1200" baseline="0">
                    <a:solidFill>
                      <a:schemeClr val="tx1"/>
                    </a:solidFill>
                    <a:latin typeface="+mn-lt"/>
                    <a:ea typeface="+mn-ea"/>
                    <a:cs typeface="+mn-cs"/>
                  </a:defRPr>
                </a:pPr>
                <a:r>
                  <a:rPr lang="en-GB" sz="1400" b="0" i="0" u="none" strike="noStrike" kern="1200" baseline="0">
                    <a:solidFill>
                      <a:schemeClr val="tx1"/>
                    </a:solidFill>
                    <a:latin typeface="+mn-lt"/>
                    <a:ea typeface="+mn-ea"/>
                    <a:cs typeface="+mn-cs"/>
                  </a:rPr>
                  <a:t>Stand Sizes</a:t>
                </a:r>
              </a:p>
            </c:rich>
          </c:tx>
          <c:overlay val="0"/>
          <c:spPr>
            <a:noFill/>
            <a:ln>
              <a:noFill/>
            </a:ln>
            <a:effectLst/>
          </c:spPr>
          <c:txPr>
            <a:bodyPr rot="0" spcFirstLastPara="1" vertOverflow="ellipsis" vert="horz" wrap="square" anchor="ctr" anchorCtr="1"/>
            <a:lstStyle/>
            <a:p>
              <a:pPr algn="ctr" rtl="0">
                <a:defRPr lang="en-GB" sz="1400" b="0" i="0" u="none" strike="noStrike" kern="1200" baseline="0">
                  <a:solidFill>
                    <a:schemeClr val="tx1"/>
                  </a:solidFill>
                  <a:latin typeface="+mn-lt"/>
                  <a:ea typeface="+mn-ea"/>
                  <a:cs typeface="+mn-cs"/>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200" b="0" i="0" u="none" strike="noStrike" kern="1200" baseline="0">
                <a:solidFill>
                  <a:schemeClr val="tx1"/>
                </a:solidFill>
                <a:latin typeface="+mn-lt"/>
                <a:ea typeface="+mn-ea"/>
                <a:cs typeface="+mn-cs"/>
              </a:defRPr>
            </a:pPr>
            <a:endParaRPr lang="en-US"/>
          </a:p>
        </c:txPr>
        <c:crossAx val="866640895"/>
        <c:crosses val="autoZero"/>
        <c:auto val="1"/>
        <c:lblAlgn val="ctr"/>
        <c:lblOffset val="100"/>
        <c:noMultiLvlLbl val="0"/>
      </c:catAx>
      <c:valAx>
        <c:axId val="866640895"/>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GB" sz="1600" b="1">
                    <a:solidFill>
                      <a:schemeClr val="tx1"/>
                    </a:solidFill>
                  </a:rPr>
                  <a:t>%</a:t>
                </a:r>
                <a:r>
                  <a:rPr lang="en-GB" sz="1600" b="1" baseline="0">
                    <a:solidFill>
                      <a:schemeClr val="tx1"/>
                    </a:solidFill>
                  </a:rPr>
                  <a:t> of Stands</a:t>
                </a:r>
                <a:endParaRPr lang="en-GB" sz="1600" b="1">
                  <a:solidFill>
                    <a:schemeClr val="tx1"/>
                  </a:solidFill>
                </a:endParaRPr>
              </a:p>
            </c:rich>
          </c:tx>
          <c:overlay val="0"/>
          <c:spPr>
            <a:noFill/>
            <a:ln>
              <a:noFill/>
            </a:ln>
            <a:effectLst/>
          </c:spPr>
          <c:txPr>
            <a:bodyPr rot="-54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GB"/>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663321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r>
              <a:rPr lang="en-GB" sz="1800" b="0" i="0" u="none" strike="noStrike" kern="1200" spc="0" baseline="0">
                <a:solidFill>
                  <a:schemeClr val="tx1"/>
                </a:solidFill>
                <a:latin typeface="+mn-lt"/>
                <a:ea typeface="+mn-ea"/>
                <a:cs typeface="+mn-cs"/>
              </a:rPr>
              <a:t>Stand Sizes by Rating</a:t>
            </a:r>
          </a:p>
        </c:rich>
      </c:tx>
      <c:overlay val="0"/>
      <c:spPr>
        <a:noFill/>
        <a:ln>
          <a:noFill/>
        </a:ln>
        <a:effectLst/>
      </c:spPr>
      <c:txPr>
        <a:bodyPr rot="0" spcFirstLastPara="1" vertOverflow="ellipsis" vert="horz" wrap="square" anchor="ctr" anchorCtr="1"/>
        <a:lstStyle/>
        <a:p>
          <a:pPr algn="ctr" rtl="0">
            <a:defRPr lang="en-GB" sz="1800" b="0" i="0" u="none" strike="noStrike" kern="1200" spc="0" baseline="0">
              <a:solidFill>
                <a:schemeClr val="tx1"/>
              </a:solidFill>
              <a:latin typeface="+mn-lt"/>
              <a:ea typeface="+mn-ea"/>
              <a:cs typeface="+mn-cs"/>
            </a:defRPr>
          </a:pPr>
          <a:endParaRPr lang="en-US"/>
        </a:p>
      </c:txPr>
    </c:title>
    <c:autoTitleDeleted val="0"/>
    <c:plotArea>
      <c:layout/>
      <c:barChart>
        <c:barDir val="col"/>
        <c:grouping val="stacked"/>
        <c:varyColors val="0"/>
        <c:ser>
          <c:idx val="0"/>
          <c:order val="0"/>
          <c:tx>
            <c:v>"Single Use"</c:v>
          </c:tx>
          <c:spPr>
            <a:solidFill>
              <a:srgbClr val="FF0000"/>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Tables!$B$17:$B$20</c:f>
              <c:strCache>
                <c:ptCount val="4"/>
                <c:pt idx="0">
                  <c:v>0-18</c:v>
                </c:pt>
                <c:pt idx="1">
                  <c:v>19-36</c:v>
                </c:pt>
                <c:pt idx="2">
                  <c:v>37-99</c:v>
                </c:pt>
                <c:pt idx="3">
                  <c:v>100+</c:v>
                </c:pt>
              </c:strCache>
            </c:strRef>
          </c:cat>
          <c:val>
            <c:numRef>
              <c:f>Tables!$C$17:$C$20</c:f>
              <c:numCache>
                <c:formatCode>General</c:formatCode>
                <c:ptCount val="4"/>
                <c:pt idx="0">
                  <c:v>44</c:v>
                </c:pt>
                <c:pt idx="1">
                  <c:v>49</c:v>
                </c:pt>
                <c:pt idx="2">
                  <c:v>0</c:v>
                </c:pt>
                <c:pt idx="3">
                  <c:v>0</c:v>
                </c:pt>
              </c:numCache>
            </c:numRef>
          </c:val>
          <c:extLst>
            <c:ext xmlns:c16="http://schemas.microsoft.com/office/drawing/2014/chart" uri="{C3380CC4-5D6E-409C-BE32-E72D297353CC}">
              <c16:uniqueId val="{00000000-7869-4E2E-A94D-22B8C35C6971}"/>
            </c:ext>
          </c:extLst>
        </c:ser>
        <c:ser>
          <c:idx val="1"/>
          <c:order val="1"/>
          <c:tx>
            <c:v>"Bronze"</c:v>
          </c:tx>
          <c:spPr>
            <a:solidFill>
              <a:srgbClr val="BC754C"/>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Tables!$B$17:$B$20</c:f>
              <c:strCache>
                <c:ptCount val="4"/>
                <c:pt idx="0">
                  <c:v>0-18</c:v>
                </c:pt>
                <c:pt idx="1">
                  <c:v>19-36</c:v>
                </c:pt>
                <c:pt idx="2">
                  <c:v>37-99</c:v>
                </c:pt>
                <c:pt idx="3">
                  <c:v>100+</c:v>
                </c:pt>
              </c:strCache>
            </c:strRef>
          </c:cat>
          <c:val>
            <c:numRef>
              <c:f>Tables!$D$17:$D$20</c:f>
              <c:numCache>
                <c:formatCode>General</c:formatCode>
                <c:ptCount val="4"/>
                <c:pt idx="0">
                  <c:v>0</c:v>
                </c:pt>
                <c:pt idx="1">
                  <c:v>49</c:v>
                </c:pt>
                <c:pt idx="2">
                  <c:v>38</c:v>
                </c:pt>
                <c:pt idx="3">
                  <c:v>100</c:v>
                </c:pt>
              </c:numCache>
            </c:numRef>
          </c:val>
          <c:extLst>
            <c:ext xmlns:c16="http://schemas.microsoft.com/office/drawing/2014/chart" uri="{C3380CC4-5D6E-409C-BE32-E72D297353CC}">
              <c16:uniqueId val="{00000001-7869-4E2E-A94D-22B8C35C6971}"/>
            </c:ext>
          </c:extLst>
        </c:ser>
        <c:ser>
          <c:idx val="2"/>
          <c:order val="2"/>
          <c:tx>
            <c:v>"Silver"</c:v>
          </c:tx>
          <c:spPr>
            <a:solidFill>
              <a:srgbClr val="B6BFC5"/>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Tables!$B$17:$B$20</c:f>
              <c:strCache>
                <c:ptCount val="4"/>
                <c:pt idx="0">
                  <c:v>0-18</c:v>
                </c:pt>
                <c:pt idx="1">
                  <c:v>19-36</c:v>
                </c:pt>
                <c:pt idx="2">
                  <c:v>37-99</c:v>
                </c:pt>
                <c:pt idx="3">
                  <c:v>100+</c:v>
                </c:pt>
              </c:strCache>
            </c:strRef>
          </c:cat>
          <c:val>
            <c:numRef>
              <c:f>Tables!$E$17:$E$20</c:f>
              <c:numCache>
                <c:formatCode>General</c:formatCode>
                <c:ptCount val="4"/>
                <c:pt idx="0">
                  <c:v>10</c:v>
                </c:pt>
                <c:pt idx="1">
                  <c:v>19</c:v>
                </c:pt>
                <c:pt idx="2">
                  <c:v>94</c:v>
                </c:pt>
                <c:pt idx="3">
                  <c:v>0</c:v>
                </c:pt>
              </c:numCache>
            </c:numRef>
          </c:val>
          <c:extLst>
            <c:ext xmlns:c16="http://schemas.microsoft.com/office/drawing/2014/chart" uri="{C3380CC4-5D6E-409C-BE32-E72D297353CC}">
              <c16:uniqueId val="{00000002-7869-4E2E-A94D-22B8C35C6971}"/>
            </c:ext>
          </c:extLst>
        </c:ser>
        <c:ser>
          <c:idx val="3"/>
          <c:order val="3"/>
          <c:tx>
            <c:v>"Gold"</c:v>
          </c:tx>
          <c:spPr>
            <a:solidFill>
              <a:srgbClr val="E3BF2B"/>
            </a:solidFill>
            <a:ln>
              <a:noFill/>
            </a:ln>
            <a:effectLst/>
          </c:spPr>
          <c:invertIfNegative val="0"/>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0">
                <a:spAutoFit/>
              </a:bodyPr>
              <a:lstStyle/>
              <a:p>
                <a:pPr algn="ctr">
                  <a:defRPr lang="en-US" sz="14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1"/>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Tables!$B$17:$B$20</c:f>
              <c:strCache>
                <c:ptCount val="4"/>
                <c:pt idx="0">
                  <c:v>0-18</c:v>
                </c:pt>
                <c:pt idx="1">
                  <c:v>19-36</c:v>
                </c:pt>
                <c:pt idx="2">
                  <c:v>37-99</c:v>
                </c:pt>
                <c:pt idx="3">
                  <c:v>100+</c:v>
                </c:pt>
              </c:strCache>
            </c:strRef>
          </c:cat>
          <c:val>
            <c:numRef>
              <c:f>Tables!$F$17:$F$20</c:f>
              <c:numCache>
                <c:formatCode>General</c:formatCode>
                <c:ptCount val="4"/>
                <c:pt idx="0">
                  <c:v>10</c:v>
                </c:pt>
                <c:pt idx="1">
                  <c:v>19</c:v>
                </c:pt>
                <c:pt idx="2">
                  <c:v>87</c:v>
                </c:pt>
                <c:pt idx="3">
                  <c:v>0</c:v>
                </c:pt>
              </c:numCache>
            </c:numRef>
          </c:val>
          <c:extLst>
            <c:ext xmlns:c16="http://schemas.microsoft.com/office/drawing/2014/chart" uri="{C3380CC4-5D6E-409C-BE32-E72D297353CC}">
              <c16:uniqueId val="{00000003-7869-4E2E-A94D-22B8C35C6971}"/>
            </c:ext>
          </c:extLst>
        </c:ser>
        <c:dLbls>
          <c:showLegendKey val="0"/>
          <c:showVal val="0"/>
          <c:showCatName val="0"/>
          <c:showSerName val="0"/>
          <c:showPercent val="0"/>
          <c:showBubbleSize val="0"/>
        </c:dLbls>
        <c:gapWidth val="150"/>
        <c:overlap val="100"/>
        <c:axId val="618067392"/>
        <c:axId val="618076512"/>
      </c:barChart>
      <c:catAx>
        <c:axId val="618067392"/>
        <c:scaling>
          <c:orientation val="minMax"/>
        </c:scaling>
        <c:delete val="0"/>
        <c:axPos val="b"/>
        <c:title>
          <c:tx>
            <c:rich>
              <a:bodyPr rot="0" spcFirstLastPara="1" vertOverflow="ellipsis" vert="horz" wrap="square" anchor="ctr" anchorCtr="1"/>
              <a:lstStyle/>
              <a:p>
                <a:pPr algn="ctr" rtl="0">
                  <a:defRPr lang="en-GB" sz="1400" b="0" i="0" u="none" strike="noStrike" kern="1200" baseline="0">
                    <a:solidFill>
                      <a:schemeClr val="tx1"/>
                    </a:solidFill>
                    <a:latin typeface="+mn-lt"/>
                    <a:ea typeface="+mn-ea"/>
                    <a:cs typeface="+mn-cs"/>
                  </a:defRPr>
                </a:pPr>
                <a:r>
                  <a:rPr lang="en-GB" sz="1400" b="0" i="0" u="none" strike="noStrike" kern="1200" baseline="0">
                    <a:solidFill>
                      <a:schemeClr val="tx1"/>
                    </a:solidFill>
                    <a:latin typeface="+mn-lt"/>
                    <a:ea typeface="+mn-ea"/>
                    <a:cs typeface="+mn-cs"/>
                  </a:rPr>
                  <a:t>Stand Sizes</a:t>
                </a:r>
              </a:p>
            </c:rich>
          </c:tx>
          <c:overlay val="0"/>
          <c:spPr>
            <a:noFill/>
            <a:ln>
              <a:noFill/>
            </a:ln>
            <a:effectLst/>
          </c:spPr>
          <c:txPr>
            <a:bodyPr rot="0" spcFirstLastPara="1" vertOverflow="ellipsis" vert="horz" wrap="square" anchor="ctr" anchorCtr="1"/>
            <a:lstStyle/>
            <a:p>
              <a:pPr algn="ctr" rtl="0">
                <a:defRPr lang="en-GB" sz="1400" b="0" i="0" u="none" strike="noStrike" kern="1200" baseline="0">
                  <a:solidFill>
                    <a:schemeClr val="tx1"/>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200" b="0" i="0" u="none" strike="noStrike" kern="1200" baseline="0">
                <a:solidFill>
                  <a:schemeClr val="tx1"/>
                </a:solidFill>
                <a:latin typeface="+mn-lt"/>
                <a:ea typeface="+mn-ea"/>
                <a:cs typeface="+mn-cs"/>
              </a:defRPr>
            </a:pPr>
            <a:endParaRPr lang="en-US"/>
          </a:p>
        </c:txPr>
        <c:crossAx val="618076512"/>
        <c:crosses val="autoZero"/>
        <c:auto val="1"/>
        <c:lblAlgn val="ctr"/>
        <c:lblOffset val="100"/>
        <c:noMultiLvlLbl val="0"/>
      </c:catAx>
      <c:valAx>
        <c:axId val="61807651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r>
                  <a:rPr lang="en-GB" sz="1600" b="1" i="0" u="none" strike="noStrike" kern="1200" baseline="0">
                    <a:solidFill>
                      <a:schemeClr val="tx1"/>
                    </a:solidFill>
                    <a:latin typeface="+mn-lt"/>
                    <a:ea typeface="+mn-ea"/>
                    <a:cs typeface="+mn-cs"/>
                  </a:rPr>
                  <a:t>Total m2 of Floor Space</a:t>
                </a:r>
              </a:p>
            </c:rich>
          </c:tx>
          <c:overlay val="0"/>
          <c:spPr>
            <a:noFill/>
            <a:ln>
              <a:noFill/>
            </a:ln>
            <a:effectLst/>
          </c:spPr>
          <c:txPr>
            <a:bodyPr rot="-5400000" spcFirstLastPara="1" vertOverflow="ellipsis" vert="horz" wrap="square" anchor="ctr" anchorCtr="1"/>
            <a:lstStyle/>
            <a:p>
              <a:pPr algn="ctr" rtl="0">
                <a:defRPr lang="en-GB" sz="1600" b="1" i="0" u="none" strike="noStrike" kern="1200" baseline="0">
                  <a:solidFill>
                    <a:schemeClr val="tx1"/>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8067392"/>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ivotSource>
    <c:name>[Better Stands Onsite Assessment Template m2 refresh 3.1.xlsx]Tables!PivotTable19</c:name>
    <c:fmtId val="2"/>
  </c:pivotSource>
  <c:chart>
    <c:title>
      <c:tx>
        <c:rich>
          <a:bodyPr rot="0" spcFirstLastPara="1" vertOverflow="ellipsis" vert="horz" wrap="square" anchor="ctr" anchorCtr="1"/>
          <a:lstStyle/>
          <a:p>
            <a:pPr>
              <a:defRPr sz="1800" b="0" i="0" u="none" strike="noStrike" kern="1200" spc="0" baseline="0">
                <a:solidFill>
                  <a:schemeClr val="tx1"/>
                </a:solidFill>
                <a:latin typeface="+mn-lt"/>
                <a:ea typeface="+mn-ea"/>
                <a:cs typeface="+mn-cs"/>
              </a:defRPr>
            </a:pPr>
            <a:r>
              <a:rPr lang="en-US" sz="1800" b="1" i="0" u="sng" strike="noStrike" kern="1200" spc="0" baseline="0">
                <a:solidFill>
                  <a:schemeClr val="tx1"/>
                </a:solidFill>
              </a:rPr>
              <a:t>Contractors by Disposable Stand Space (m2)</a:t>
            </a:r>
            <a:endParaRPr lang="en-US" sz="1800">
              <a:solidFill>
                <a:schemeClr val="tx1"/>
              </a:solidFill>
            </a:endParaRP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rgbClr val="FF0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rgbClr val="FF0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Tables!$F$37</c:f>
              <c:strCache>
                <c:ptCount val="1"/>
                <c:pt idx="0">
                  <c:v>Total</c:v>
                </c:pt>
              </c:strCache>
            </c:strRef>
          </c:tx>
          <c:spPr>
            <a:solidFill>
              <a:srgbClr val="FF00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Tables!$E$38:$E$43</c:f>
              <c:strCache>
                <c:ptCount val="5"/>
                <c:pt idx="0">
                  <c:v>Contractor 2</c:v>
                </c:pt>
                <c:pt idx="1">
                  <c:v>Contractor 6</c:v>
                </c:pt>
                <c:pt idx="2">
                  <c:v>Contractor 5</c:v>
                </c:pt>
                <c:pt idx="3">
                  <c:v>Contractor 3</c:v>
                </c:pt>
                <c:pt idx="4">
                  <c:v>Contractor 4</c:v>
                </c:pt>
              </c:strCache>
            </c:strRef>
          </c:cat>
          <c:val>
            <c:numRef>
              <c:f>Tables!$F$38:$F$43</c:f>
              <c:numCache>
                <c:formatCode>General</c:formatCode>
                <c:ptCount val="5"/>
                <c:pt idx="0">
                  <c:v>33</c:v>
                </c:pt>
                <c:pt idx="1">
                  <c:v>30</c:v>
                </c:pt>
                <c:pt idx="2">
                  <c:v>10</c:v>
                </c:pt>
                <c:pt idx="3">
                  <c:v>10</c:v>
                </c:pt>
                <c:pt idx="4">
                  <c:v>10</c:v>
                </c:pt>
              </c:numCache>
            </c:numRef>
          </c:val>
          <c:extLst>
            <c:ext xmlns:c16="http://schemas.microsoft.com/office/drawing/2014/chart" uri="{C3380CC4-5D6E-409C-BE32-E72D297353CC}">
              <c16:uniqueId val="{00000000-2032-4EF1-B138-B7CBA597D7A1}"/>
            </c:ext>
          </c:extLst>
        </c:ser>
        <c:dLbls>
          <c:dLblPos val="outEnd"/>
          <c:showLegendKey val="0"/>
          <c:showVal val="1"/>
          <c:showCatName val="0"/>
          <c:showSerName val="0"/>
          <c:showPercent val="0"/>
          <c:showBubbleSize val="0"/>
        </c:dLbls>
        <c:gapWidth val="219"/>
        <c:overlap val="-27"/>
        <c:axId val="222821263"/>
        <c:axId val="222829903"/>
      </c:barChart>
      <c:catAx>
        <c:axId val="22282126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crossAx val="222829903"/>
        <c:crosses val="autoZero"/>
        <c:auto val="1"/>
        <c:lblAlgn val="ctr"/>
        <c:lblOffset val="100"/>
        <c:noMultiLvlLbl val="0"/>
      </c:catAx>
      <c:valAx>
        <c:axId val="22282990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b="1" i="0" u="none" strike="noStrike" kern="1200" baseline="0">
                    <a:solidFill>
                      <a:srgbClr val="000000">
                        <a:lumMod val="65000"/>
                        <a:lumOff val="35000"/>
                      </a:srgbClr>
                    </a:solidFill>
                  </a:rPr>
                  <a:t>Stand Space (m2</a:t>
                </a:r>
                <a:endParaRPr lang="en-GB" sz="1600"/>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GB"/>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282126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ivotSource>
    <c:name>[Better Stands Onsite Assessment Template m2 refresh 3.1.xlsx]Tables!PivotTable20</c:name>
    <c:fmtId val="2"/>
  </c:pivotSource>
  <c:chart>
    <c:title>
      <c:tx>
        <c:rich>
          <a:bodyPr rot="0" spcFirstLastPara="1" vertOverflow="ellipsis" vert="horz" wrap="square" anchor="ctr" anchorCtr="1"/>
          <a:lstStyle/>
          <a:p>
            <a:pPr>
              <a:defRPr sz="1800" b="0" i="0" u="none" strike="noStrike" kern="1200" spc="0" baseline="0">
                <a:solidFill>
                  <a:schemeClr val="tx1"/>
                </a:solidFill>
                <a:latin typeface="+mn-lt"/>
                <a:ea typeface="+mn-ea"/>
                <a:cs typeface="+mn-cs"/>
              </a:defRPr>
            </a:pPr>
            <a:r>
              <a:rPr lang="en-US" sz="1800" b="1" i="0" u="sng" strike="noStrike" kern="1200" spc="0" baseline="0">
                <a:solidFill>
                  <a:schemeClr val="tx1"/>
                </a:solidFill>
              </a:rPr>
              <a:t>Contractors by Number of Disposable Stands</a:t>
            </a:r>
            <a:endParaRPr lang="en-US" sz="1800" b="0" i="0" u="none" strike="noStrike" kern="1200" spc="0" baseline="0">
              <a:solidFill>
                <a:schemeClr val="tx1"/>
              </a:solidFill>
            </a:endParaRP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rgbClr val="FF0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Tables!$L$37</c:f>
              <c:strCache>
                <c:ptCount val="1"/>
                <c:pt idx="0">
                  <c:v>Total</c:v>
                </c:pt>
              </c:strCache>
            </c:strRef>
          </c:tx>
          <c:spPr>
            <a:solidFill>
              <a:srgbClr val="FF00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Tables!$K$38:$K$43</c:f>
              <c:strCache>
                <c:ptCount val="5"/>
                <c:pt idx="0">
                  <c:v>Contractor 2</c:v>
                </c:pt>
                <c:pt idx="1">
                  <c:v>Contractor 5</c:v>
                </c:pt>
                <c:pt idx="2">
                  <c:v>Contractor 6</c:v>
                </c:pt>
                <c:pt idx="3">
                  <c:v>Contractor 3</c:v>
                </c:pt>
                <c:pt idx="4">
                  <c:v>Contractor 4</c:v>
                </c:pt>
              </c:strCache>
            </c:strRef>
          </c:cat>
          <c:val>
            <c:numRef>
              <c:f>Tables!$L$38:$L$43</c:f>
              <c:numCache>
                <c:formatCode>General</c:formatCode>
                <c:ptCount val="5"/>
                <c:pt idx="0">
                  <c:v>2</c:v>
                </c:pt>
                <c:pt idx="1">
                  <c:v>1</c:v>
                </c:pt>
                <c:pt idx="2">
                  <c:v>1</c:v>
                </c:pt>
                <c:pt idx="3">
                  <c:v>1</c:v>
                </c:pt>
                <c:pt idx="4">
                  <c:v>1</c:v>
                </c:pt>
              </c:numCache>
            </c:numRef>
          </c:val>
          <c:extLst>
            <c:ext xmlns:c16="http://schemas.microsoft.com/office/drawing/2014/chart" uri="{C3380CC4-5D6E-409C-BE32-E72D297353CC}">
              <c16:uniqueId val="{00000000-1F88-4FA8-87C0-CD27AF090D62}"/>
            </c:ext>
          </c:extLst>
        </c:ser>
        <c:dLbls>
          <c:dLblPos val="outEnd"/>
          <c:showLegendKey val="0"/>
          <c:showVal val="1"/>
          <c:showCatName val="0"/>
          <c:showSerName val="0"/>
          <c:showPercent val="0"/>
          <c:showBubbleSize val="0"/>
        </c:dLbls>
        <c:gapWidth val="219"/>
        <c:overlap val="-27"/>
        <c:axId val="109460575"/>
        <c:axId val="109458655"/>
      </c:barChart>
      <c:catAx>
        <c:axId val="10946057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crossAx val="109458655"/>
        <c:crosses val="autoZero"/>
        <c:auto val="1"/>
        <c:lblAlgn val="ctr"/>
        <c:lblOffset val="100"/>
        <c:noMultiLvlLbl val="0"/>
      </c:catAx>
      <c:valAx>
        <c:axId val="109458655"/>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b="1" i="0" u="none" strike="noStrike" kern="1200" baseline="0">
                    <a:solidFill>
                      <a:srgbClr val="000000">
                        <a:lumMod val="65000"/>
                        <a:lumOff val="35000"/>
                      </a:srgbClr>
                    </a:solidFill>
                  </a:rPr>
                  <a:t>Number of Stands</a:t>
                </a:r>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9460575"/>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size">
        <cx:f>_xlchart.v1.2</cx:f>
      </cx:numDim>
    </cx:data>
  </cx:chartData>
  <cx:chart>
    <cx:title pos="t" align="ctr" overlay="0">
      <cx:tx>
        <cx:txData>
          <cx:v>Total Stand Space of Your Show Floor</cx:v>
        </cx:txData>
      </cx:tx>
      <cx:txPr>
        <a:bodyPr spcFirstLastPara="1" vertOverflow="ellipsis" horzOverflow="overflow" wrap="square" lIns="0" tIns="0" rIns="0" bIns="0" anchor="ctr" anchorCtr="1"/>
        <a:lstStyle/>
        <a:p>
          <a:pPr algn="ctr" rtl="0">
            <a:defRPr/>
          </a:pPr>
          <a:r>
            <a:rPr lang="en-US" sz="1400" b="0" i="0" u="none" strike="noStrike" baseline="0">
              <a:solidFill>
                <a:schemeClr val="tx1"/>
              </a:solidFill>
              <a:latin typeface="Open Sans"/>
              <a:ea typeface="Open Sans"/>
              <a:cs typeface="Open Sans"/>
            </a:rPr>
            <a:t>Total Stand Space of Your Show Floor</a:t>
          </a:r>
        </a:p>
      </cx:txPr>
    </cx:title>
    <cx:plotArea>
      <cx:plotAreaRegion>
        <cx:series layoutId="treemap" uniqueId="{EAEEF44E-93AC-4BA4-B029-0A79624CFB52}">
          <cx:tx>
            <cx:txData>
              <cx:f>_xlchart.v1.1</cx:f>
              <cx:v>Floor Space Total</cx:v>
            </cx:txData>
          </cx:tx>
          <cx:dataPt idx="0">
            <cx:spPr>
              <a:solidFill>
                <a:srgbClr val="FF0000"/>
              </a:solidFill>
            </cx:spPr>
          </cx:dataPt>
          <cx:dataPt idx="2">
            <cx:spPr>
              <a:solidFill>
                <a:srgbClr val="FFFFFF">
                  <a:lumMod val="65000"/>
                </a:srgbClr>
              </a:solidFill>
            </cx:spPr>
          </cx:dataPt>
          <cx:dataLabels pos="inEnd">
            <cx:numFmt formatCode="0&quot; m2&quot;" sourceLinked="0"/>
            <cx:txPr>
              <a:bodyPr spcFirstLastPara="1" vertOverflow="ellipsis" horzOverflow="overflow" wrap="square" lIns="0" tIns="0" rIns="0" bIns="0" anchor="ctr" anchorCtr="1"/>
              <a:lstStyle/>
              <a:p>
                <a:pPr algn="ctr" rtl="0">
                  <a:defRPr sz="1600"/>
                </a:pPr>
                <a:endParaRPr lang="en-US" sz="1600" b="0" i="0" u="none" strike="noStrike" baseline="0">
                  <a:solidFill>
                    <a:srgbClr val="FFFFFF"/>
                  </a:solidFill>
                  <a:latin typeface="Open Sans"/>
                  <a:ea typeface="Open Sans"/>
                  <a:cs typeface="Open Sans"/>
                </a:endParaRPr>
              </a:p>
            </cx:txPr>
            <cx:visibility seriesName="0" categoryName="1" value="1"/>
            <cx:separator>, </cx:separator>
          </cx:dataLabels>
          <cx:dataId val="0"/>
          <cx:layoutPr>
            <cx:parentLabelLayout val="overlapping"/>
          </cx:layoutPr>
        </cx:series>
      </cx:plotAreaRegion>
    </cx:plotArea>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_xlchart.v1.3</cx:f>
      </cx:strDim>
      <cx:numDim type="size">
        <cx:f>_xlchart.v1.5</cx:f>
      </cx:numDim>
    </cx:data>
  </cx:chartData>
  <cx:chart>
    <cx:title pos="t" align="ctr" overlay="0">
      <cx:tx>
        <cx:rich>
          <a:bodyPr spcFirstLastPara="1" vertOverflow="ellipsis" horzOverflow="overflow" wrap="square" lIns="0" tIns="0" rIns="0" bIns="0" anchor="ctr" anchorCtr="1"/>
          <a:lstStyle/>
          <a:p>
            <a:pPr rtl="0"/>
            <a:r>
              <a:rPr lang="en-US" sz="1800" b="0" i="0" baseline="0">
                <a:effectLst/>
              </a:rPr>
              <a:t>% Stand Space of Your Show Floor</a:t>
            </a:r>
            <a:endParaRPr lang="en-GB" sz="1400">
              <a:effectLst/>
            </a:endParaRPr>
          </a:p>
        </cx:rich>
      </cx:tx>
    </cx:title>
    <cx:plotArea>
      <cx:plotAreaRegion>
        <cx:series layoutId="treemap" uniqueId="{9B6F083F-29C1-4920-899C-19C5F07C383A}">
          <cx:tx>
            <cx:txData>
              <cx:f>_xlchart.v1.4</cx:f>
              <cx:v>% of Net</cx:v>
            </cx:txData>
          </cx:tx>
          <cx:dataPt idx="0">
            <cx:spPr>
              <a:solidFill>
                <a:srgbClr val="FF0000"/>
              </a:solidFill>
            </cx:spPr>
          </cx:dataPt>
          <cx:dataPt idx="2">
            <cx:spPr>
              <a:solidFill>
                <a:srgbClr val="FFFFFF">
                  <a:lumMod val="65000"/>
                </a:srgbClr>
              </a:solidFill>
            </cx:spPr>
          </cx:dataPt>
          <cx:dataLabels pos="inEnd">
            <cx:txPr>
              <a:bodyPr spcFirstLastPara="1" vertOverflow="ellipsis" horzOverflow="overflow" wrap="square" lIns="0" tIns="0" rIns="0" bIns="0" anchor="ctr" anchorCtr="1"/>
              <a:lstStyle/>
              <a:p>
                <a:pPr algn="ctr" rtl="0">
                  <a:defRPr sz="1600"/>
                </a:pPr>
                <a:endParaRPr lang="en-US" sz="1600" b="0" i="0" u="none" strike="noStrike" baseline="0">
                  <a:solidFill>
                    <a:srgbClr val="FFFFFF"/>
                  </a:solidFill>
                  <a:latin typeface="Open Sans"/>
                  <a:ea typeface="Open Sans"/>
                  <a:cs typeface="Open Sans"/>
                </a:endParaRPr>
              </a:p>
            </cx:txPr>
            <cx:visibility seriesName="0" categoryName="1" value="1"/>
            <cx:separator>, </cx:separator>
          </cx:dataLabels>
          <cx:dataId val="0"/>
          <cx:layoutPr>
            <cx:parentLabelLayout val="overlapping"/>
          </cx:layoutPr>
        </cx:series>
      </cx:plotAreaRegion>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410">
  <cs:axisTitle>
    <cs:lnRef idx="0"/>
    <cs:fillRef idx="0"/>
    <cs:effectRef idx="0"/>
    <cs:fontRef idx="minor">
      <a:schemeClr val="tx1">
        <a:lumMod val="65000"/>
        <a:lumOff val="35000"/>
      </a:schemeClr>
    </cs:fontRef>
    <cs:spPr>
      <a:solidFill>
        <a:schemeClr val="bg1">
          <a:lumMod val="65000"/>
        </a:schemeClr>
      </a:solidFill>
      <a:ln w="19050">
        <a:solidFill>
          <a:schemeClr val="bg1"/>
        </a:solidFill>
      </a:ln>
    </cs:spPr>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lt1"/>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19050">
        <a:solidFill>
          <a:schemeClr val="lt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410">
  <cs:axisTitle>
    <cs:lnRef idx="0"/>
    <cs:fillRef idx="0"/>
    <cs:effectRef idx="0"/>
    <cs:fontRef idx="minor">
      <a:schemeClr val="tx1">
        <a:lumMod val="65000"/>
        <a:lumOff val="35000"/>
      </a:schemeClr>
    </cs:fontRef>
    <cs:spPr>
      <a:solidFill>
        <a:schemeClr val="bg1">
          <a:lumMod val="65000"/>
        </a:schemeClr>
      </a:solidFill>
      <a:ln w="19050">
        <a:solidFill>
          <a:schemeClr val="bg1"/>
        </a:solidFill>
      </a:ln>
    </cs:spPr>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lt1"/>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19050">
        <a:solidFill>
          <a:schemeClr val="lt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svg"/><Relationship Id="rId7" Type="http://schemas.openxmlformats.org/officeDocument/2006/relationships/image" Target="../media/image7.sv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svg"/><Relationship Id="rId4" Type="http://schemas.openxmlformats.org/officeDocument/2006/relationships/image" Target="../media/image4.png"/><Relationship Id="rId9" Type="http://schemas.openxmlformats.org/officeDocument/2006/relationships/image" Target="../media/image9.sv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svg"/><Relationship Id="rId7" Type="http://schemas.openxmlformats.org/officeDocument/2006/relationships/image" Target="../media/image7.svg"/><Relationship Id="rId12" Type="http://schemas.microsoft.com/office/2014/relationships/chartEx" Target="../charts/chartEx2.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microsoft.com/office/2014/relationships/chartEx" Target="../charts/chartEx1.xml"/><Relationship Id="rId5" Type="http://schemas.openxmlformats.org/officeDocument/2006/relationships/image" Target="../media/image5.svg"/><Relationship Id="rId10" Type="http://schemas.openxmlformats.org/officeDocument/2006/relationships/chart" Target="../charts/chart1.xml"/><Relationship Id="rId4" Type="http://schemas.openxmlformats.org/officeDocument/2006/relationships/image" Target="../media/image4.png"/><Relationship Id="rId9" Type="http://schemas.openxmlformats.org/officeDocument/2006/relationships/image" Target="../media/image9.svg"/></Relationships>
</file>

<file path=xl/drawings/_rels/drawing4.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svg"/><Relationship Id="rId7" Type="http://schemas.openxmlformats.org/officeDocument/2006/relationships/image" Target="../media/image7.sv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svg"/><Relationship Id="rId4" Type="http://schemas.openxmlformats.org/officeDocument/2006/relationships/image" Target="../media/image4.png"/><Relationship Id="rId9" Type="http://schemas.openxmlformats.org/officeDocument/2006/relationships/image" Target="../media/image9.svg"/></Relationships>
</file>

<file path=xl/drawings/_rels/drawing5.xml.rels><?xml version="1.0" encoding="UTF-8" standalone="yes"?>
<Relationships xmlns="http://schemas.openxmlformats.org/package/2006/relationships"><Relationship Id="rId8" Type="http://schemas.openxmlformats.org/officeDocument/2006/relationships/chart" Target="../charts/chart9.xml"/><Relationship Id="rId3" Type="http://schemas.openxmlformats.org/officeDocument/2006/relationships/chart" Target="../charts/chart4.xml"/><Relationship Id="rId7" Type="http://schemas.openxmlformats.org/officeDocument/2006/relationships/chart" Target="../charts/chart8.xml"/><Relationship Id="rId2" Type="http://schemas.openxmlformats.org/officeDocument/2006/relationships/chart" Target="../charts/chart3.xml"/><Relationship Id="rId1" Type="http://schemas.openxmlformats.org/officeDocument/2006/relationships/chart" Target="../charts/chart2.xml"/><Relationship Id="rId6" Type="http://schemas.openxmlformats.org/officeDocument/2006/relationships/chart" Target="../charts/chart7.xml"/><Relationship Id="rId11" Type="http://schemas.openxmlformats.org/officeDocument/2006/relationships/chart" Target="../charts/chart11.xml"/><Relationship Id="rId5" Type="http://schemas.openxmlformats.org/officeDocument/2006/relationships/chart" Target="../charts/chart6.xml"/><Relationship Id="rId10" Type="http://schemas.openxmlformats.org/officeDocument/2006/relationships/chart" Target="../charts/chart10.xml"/><Relationship Id="rId4" Type="http://schemas.openxmlformats.org/officeDocument/2006/relationships/chart" Target="../charts/chart5.xml"/><Relationship Id="rId9"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842963</xdr:colOff>
      <xdr:row>0</xdr:row>
      <xdr:rowOff>71598</xdr:rowOff>
    </xdr:from>
    <xdr:to>
      <xdr:col>0</xdr:col>
      <xdr:colOff>2762251</xdr:colOff>
      <xdr:row>2</xdr:row>
      <xdr:rowOff>231772</xdr:rowOff>
    </xdr:to>
    <xdr:pic>
      <xdr:nvPicPr>
        <xdr:cNvPr id="3" name="Picture 2">
          <a:extLst>
            <a:ext uri="{FF2B5EF4-FFF2-40B4-BE49-F238E27FC236}">
              <a16:creationId xmlns:a16="http://schemas.microsoft.com/office/drawing/2014/main" id="{C75E18E9-0B19-2A92-F452-98345F2276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2963" y="71598"/>
          <a:ext cx="1919288" cy="1026949"/>
        </a:xfrm>
        <a:prstGeom prst="rect">
          <a:avLst/>
        </a:prstGeom>
      </xdr:spPr>
    </xdr:pic>
    <xdr:clientData/>
  </xdr:twoCellAnchor>
  <xdr:twoCellAnchor editAs="oneCell">
    <xdr:from>
      <xdr:col>0</xdr:col>
      <xdr:colOff>1149351</xdr:colOff>
      <xdr:row>7</xdr:row>
      <xdr:rowOff>19050</xdr:rowOff>
    </xdr:from>
    <xdr:to>
      <xdr:col>0</xdr:col>
      <xdr:colOff>2860440</xdr:colOff>
      <xdr:row>8</xdr:row>
      <xdr:rowOff>1514530</xdr:rowOff>
    </xdr:to>
    <xdr:pic>
      <xdr:nvPicPr>
        <xdr:cNvPr id="2" name="Graphic 4">
          <a:extLst>
            <a:ext uri="{FF2B5EF4-FFF2-40B4-BE49-F238E27FC236}">
              <a16:creationId xmlns:a16="http://schemas.microsoft.com/office/drawing/2014/main" id="{D6D905B6-2F16-847A-7B3E-9F9ADDA0A77B}"/>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149351" y="4314825"/>
          <a:ext cx="1711089" cy="1714555"/>
        </a:xfrm>
        <a:prstGeom prst="rect">
          <a:avLst/>
        </a:prstGeom>
      </xdr:spPr>
    </xdr:pic>
    <xdr:clientData/>
  </xdr:twoCellAnchor>
  <xdr:twoCellAnchor editAs="oneCell">
    <xdr:from>
      <xdr:col>12</xdr:col>
      <xdr:colOff>730251</xdr:colOff>
      <xdr:row>4</xdr:row>
      <xdr:rowOff>577851</xdr:rowOff>
    </xdr:from>
    <xdr:to>
      <xdr:col>15</xdr:col>
      <xdr:colOff>221108</xdr:colOff>
      <xdr:row>6</xdr:row>
      <xdr:rowOff>1162051</xdr:rowOff>
    </xdr:to>
    <xdr:pic>
      <xdr:nvPicPr>
        <xdr:cNvPr id="5" name="Graphic 4">
          <a:extLst>
            <a:ext uri="{FF2B5EF4-FFF2-40B4-BE49-F238E27FC236}">
              <a16:creationId xmlns:a16="http://schemas.microsoft.com/office/drawing/2014/main" id="{A9D34C4F-8F0D-4EF7-85BA-895F6287393D}"/>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2703176" y="1920876"/>
          <a:ext cx="1776857" cy="1870075"/>
        </a:xfrm>
        <a:prstGeom prst="rect">
          <a:avLst/>
        </a:prstGeom>
      </xdr:spPr>
    </xdr:pic>
    <xdr:clientData/>
  </xdr:twoCellAnchor>
  <xdr:twoCellAnchor editAs="oneCell">
    <xdr:from>
      <xdr:col>13</xdr:col>
      <xdr:colOff>722413</xdr:colOff>
      <xdr:row>8</xdr:row>
      <xdr:rowOff>3019426</xdr:rowOff>
    </xdr:from>
    <xdr:to>
      <xdr:col>16</xdr:col>
      <xdr:colOff>307974</xdr:colOff>
      <xdr:row>10</xdr:row>
      <xdr:rowOff>177800</xdr:rowOff>
    </xdr:to>
    <xdr:pic>
      <xdr:nvPicPr>
        <xdr:cNvPr id="6" name="Graphic 4">
          <a:extLst>
            <a:ext uri="{FF2B5EF4-FFF2-40B4-BE49-F238E27FC236}">
              <a16:creationId xmlns:a16="http://schemas.microsoft.com/office/drawing/2014/main" id="{4C6B3D5A-A74D-4935-8227-CA2C4E01D885}"/>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3457338" y="7534276"/>
          <a:ext cx="1871561" cy="1958974"/>
        </a:xfrm>
        <a:prstGeom prst="rect">
          <a:avLst/>
        </a:prstGeom>
      </xdr:spPr>
    </xdr:pic>
    <xdr:clientData/>
  </xdr:twoCellAnchor>
  <xdr:twoCellAnchor editAs="oneCell">
    <xdr:from>
      <xdr:col>0</xdr:col>
      <xdr:colOff>152400</xdr:colOff>
      <xdr:row>4</xdr:row>
      <xdr:rowOff>238125</xdr:rowOff>
    </xdr:from>
    <xdr:to>
      <xdr:col>0</xdr:col>
      <xdr:colOff>1854201</xdr:colOff>
      <xdr:row>6</xdr:row>
      <xdr:rowOff>695325</xdr:rowOff>
    </xdr:to>
    <xdr:pic>
      <xdr:nvPicPr>
        <xdr:cNvPr id="7" name="Graphic 4">
          <a:extLst>
            <a:ext uri="{FF2B5EF4-FFF2-40B4-BE49-F238E27FC236}">
              <a16:creationId xmlns:a16="http://schemas.microsoft.com/office/drawing/2014/main" id="{9980D8E7-850E-45B8-9B69-15B217480647}"/>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52400" y="1581150"/>
          <a:ext cx="1701801" cy="1743075"/>
        </a:xfrm>
        <a:prstGeom prst="rect">
          <a:avLst/>
        </a:prstGeom>
      </xdr:spPr>
    </xdr:pic>
    <xdr:clientData/>
  </xdr:twoCellAnchor>
  <xdr:twoCellAnchor editAs="oneCell">
    <xdr:from>
      <xdr:col>15</xdr:col>
      <xdr:colOff>120650</xdr:colOff>
      <xdr:row>7</xdr:row>
      <xdr:rowOff>92075</xdr:rowOff>
    </xdr:from>
    <xdr:to>
      <xdr:col>17</xdr:col>
      <xdr:colOff>244476</xdr:colOff>
      <xdr:row>8</xdr:row>
      <xdr:rowOff>1616075</xdr:rowOff>
    </xdr:to>
    <xdr:pic>
      <xdr:nvPicPr>
        <xdr:cNvPr id="8" name="Graphic 4">
          <a:extLst>
            <a:ext uri="{FF2B5EF4-FFF2-40B4-BE49-F238E27FC236}">
              <a16:creationId xmlns:a16="http://schemas.microsoft.com/office/drawing/2014/main" id="{DB14C4AA-829C-4A09-BD00-8246F18536FC}"/>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4379575" y="4387850"/>
          <a:ext cx="1647826" cy="1743075"/>
        </a:xfrm>
        <a:prstGeom prst="rect">
          <a:avLst/>
        </a:prstGeom>
      </xdr:spPr>
    </xdr:pic>
    <xdr:clientData/>
  </xdr:twoCellAnchor>
  <xdr:twoCellAnchor editAs="oneCell">
    <xdr:from>
      <xdr:col>0</xdr:col>
      <xdr:colOff>581025</xdr:colOff>
      <xdr:row>8</xdr:row>
      <xdr:rowOff>2692400</xdr:rowOff>
    </xdr:from>
    <xdr:to>
      <xdr:col>0</xdr:col>
      <xdr:colOff>2282826</xdr:colOff>
      <xdr:row>8</xdr:row>
      <xdr:rowOff>4435475</xdr:rowOff>
    </xdr:to>
    <xdr:pic>
      <xdr:nvPicPr>
        <xdr:cNvPr id="9" name="Graphic 4">
          <a:extLst>
            <a:ext uri="{FF2B5EF4-FFF2-40B4-BE49-F238E27FC236}">
              <a16:creationId xmlns:a16="http://schemas.microsoft.com/office/drawing/2014/main" id="{79767CF4-4FC4-4E76-9D6A-54C967B830F3}"/>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581025" y="7207250"/>
          <a:ext cx="1701801" cy="1743075"/>
        </a:xfrm>
        <a:prstGeom prst="rect">
          <a:avLst/>
        </a:prstGeom>
      </xdr:spPr>
    </xdr:pic>
    <xdr:clientData/>
  </xdr:twoCellAnchor>
  <xdr:twoCellAnchor editAs="oneCell">
    <xdr:from>
      <xdr:col>0</xdr:col>
      <xdr:colOff>504825</xdr:colOff>
      <xdr:row>10</xdr:row>
      <xdr:rowOff>1381125</xdr:rowOff>
    </xdr:from>
    <xdr:to>
      <xdr:col>0</xdr:col>
      <xdr:colOff>2367407</xdr:colOff>
      <xdr:row>12</xdr:row>
      <xdr:rowOff>3175</xdr:rowOff>
    </xdr:to>
    <xdr:pic>
      <xdr:nvPicPr>
        <xdr:cNvPr id="4" name="Graphic 3">
          <a:extLst>
            <a:ext uri="{FF2B5EF4-FFF2-40B4-BE49-F238E27FC236}">
              <a16:creationId xmlns:a16="http://schemas.microsoft.com/office/drawing/2014/main" id="{BE774C39-C3A2-462E-A262-6F695AEDAF48}"/>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504825" y="10696575"/>
          <a:ext cx="1862582" cy="1870075"/>
        </a:xfrm>
        <a:prstGeom prst="rect">
          <a:avLst/>
        </a:prstGeom>
      </xdr:spPr>
    </xdr:pic>
    <xdr:clientData/>
  </xdr:twoCellAnchor>
  <xdr:twoCellAnchor editAs="oneCell">
    <xdr:from>
      <xdr:col>13</xdr:col>
      <xdr:colOff>628650</xdr:colOff>
      <xdr:row>10</xdr:row>
      <xdr:rowOff>1638300</xdr:rowOff>
    </xdr:from>
    <xdr:to>
      <xdr:col>15</xdr:col>
      <xdr:colOff>749301</xdr:colOff>
      <xdr:row>12</xdr:row>
      <xdr:rowOff>133350</xdr:rowOff>
    </xdr:to>
    <xdr:pic>
      <xdr:nvPicPr>
        <xdr:cNvPr id="10" name="Graphic 4">
          <a:extLst>
            <a:ext uri="{FF2B5EF4-FFF2-40B4-BE49-F238E27FC236}">
              <a16:creationId xmlns:a16="http://schemas.microsoft.com/office/drawing/2014/main" id="{4F6E75E4-91FD-44C0-BA8E-A6F90C6546F2}"/>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3849350" y="10953750"/>
          <a:ext cx="1701801" cy="17430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521334</xdr:colOff>
      <xdr:row>8</xdr:row>
      <xdr:rowOff>114300</xdr:rowOff>
    </xdr:from>
    <xdr:to>
      <xdr:col>9</xdr:col>
      <xdr:colOff>2571749</xdr:colOff>
      <xdr:row>9</xdr:row>
      <xdr:rowOff>76200</xdr:rowOff>
    </xdr:to>
    <xdr:sp macro="" textlink="">
      <xdr:nvSpPr>
        <xdr:cNvPr id="3" name="Right Brace 2">
          <a:extLst>
            <a:ext uri="{FF2B5EF4-FFF2-40B4-BE49-F238E27FC236}">
              <a16:creationId xmlns:a16="http://schemas.microsoft.com/office/drawing/2014/main" id="{4C30F4D1-3515-4FB9-0EC0-C8FD0143804B}"/>
            </a:ext>
          </a:extLst>
        </xdr:cNvPr>
        <xdr:cNvSpPr/>
      </xdr:nvSpPr>
      <xdr:spPr>
        <a:xfrm rot="5400000">
          <a:off x="19539267" y="-2882583"/>
          <a:ext cx="381000" cy="11251565"/>
        </a:xfrm>
        <a:prstGeom prst="rightBrace">
          <a:avLst/>
        </a:prstGeom>
        <a:ln>
          <a:solidFill>
            <a:srgbClr val="CC6600"/>
          </a:solidFill>
        </a:ln>
      </xdr:spPr>
      <xdr:style>
        <a:lnRef idx="3">
          <a:schemeClr val="accent1"/>
        </a:lnRef>
        <a:fillRef idx="0">
          <a:schemeClr val="accent1"/>
        </a:fillRef>
        <a:effectRef idx="2">
          <a:schemeClr val="accent1"/>
        </a:effectRef>
        <a:fontRef idx="minor">
          <a:schemeClr val="tx1"/>
        </a:fontRef>
      </xdr:style>
      <xdr:txBody>
        <a:bodyPr vertOverflow="clip" horzOverflow="clip" rtlCol="0" anchor="t"/>
        <a:lstStyle/>
        <a:p>
          <a:pPr algn="l"/>
          <a:endParaRPr lang="en-GB" sz="1100"/>
        </a:p>
      </xdr:txBody>
    </xdr:sp>
    <xdr:clientData/>
  </xdr:twoCellAnchor>
  <xdr:twoCellAnchor editAs="oneCell">
    <xdr:from>
      <xdr:col>0</xdr:col>
      <xdr:colOff>142874</xdr:colOff>
      <xdr:row>0</xdr:row>
      <xdr:rowOff>71437</xdr:rowOff>
    </xdr:from>
    <xdr:to>
      <xdr:col>0</xdr:col>
      <xdr:colOff>2476499</xdr:colOff>
      <xdr:row>2</xdr:row>
      <xdr:rowOff>316784</xdr:rowOff>
    </xdr:to>
    <xdr:pic>
      <xdr:nvPicPr>
        <xdr:cNvPr id="4" name="Picture 3">
          <a:extLst>
            <a:ext uri="{FF2B5EF4-FFF2-40B4-BE49-F238E27FC236}">
              <a16:creationId xmlns:a16="http://schemas.microsoft.com/office/drawing/2014/main" id="{71A92B93-8463-4B4C-BB02-EB77FAFC0E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74" y="71437"/>
          <a:ext cx="2333625" cy="124864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842963</xdr:colOff>
      <xdr:row>0</xdr:row>
      <xdr:rowOff>71598</xdr:rowOff>
    </xdr:from>
    <xdr:to>
      <xdr:col>0</xdr:col>
      <xdr:colOff>2762251</xdr:colOff>
      <xdr:row>2</xdr:row>
      <xdr:rowOff>231772</xdr:rowOff>
    </xdr:to>
    <xdr:pic>
      <xdr:nvPicPr>
        <xdr:cNvPr id="2" name="Picture 1">
          <a:extLst>
            <a:ext uri="{FF2B5EF4-FFF2-40B4-BE49-F238E27FC236}">
              <a16:creationId xmlns:a16="http://schemas.microsoft.com/office/drawing/2014/main" id="{7A25C897-176D-481D-9B9A-13C1BE80FA0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2963" y="71598"/>
          <a:ext cx="1919288" cy="1026949"/>
        </a:xfrm>
        <a:prstGeom prst="rect">
          <a:avLst/>
        </a:prstGeom>
      </xdr:spPr>
    </xdr:pic>
    <xdr:clientData/>
  </xdr:twoCellAnchor>
  <xdr:twoCellAnchor editAs="oneCell">
    <xdr:from>
      <xdr:col>0</xdr:col>
      <xdr:colOff>1581151</xdr:colOff>
      <xdr:row>7</xdr:row>
      <xdr:rowOff>2908300</xdr:rowOff>
    </xdr:from>
    <xdr:to>
      <xdr:col>0</xdr:col>
      <xdr:colOff>3289065</xdr:colOff>
      <xdr:row>9</xdr:row>
      <xdr:rowOff>714430</xdr:rowOff>
    </xdr:to>
    <xdr:pic>
      <xdr:nvPicPr>
        <xdr:cNvPr id="3" name="Graphic 4">
          <a:extLst>
            <a:ext uri="{FF2B5EF4-FFF2-40B4-BE49-F238E27FC236}">
              <a16:creationId xmlns:a16="http://schemas.microsoft.com/office/drawing/2014/main" id="{F73CC459-837B-454A-BC28-5E45025E7A8F}"/>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581151" y="5194300"/>
          <a:ext cx="1707914" cy="1711380"/>
        </a:xfrm>
        <a:prstGeom prst="rect">
          <a:avLst/>
        </a:prstGeom>
      </xdr:spPr>
    </xdr:pic>
    <xdr:clientData/>
  </xdr:twoCellAnchor>
  <xdr:twoCellAnchor editAs="oneCell">
    <xdr:from>
      <xdr:col>24</xdr:col>
      <xdr:colOff>292101</xdr:colOff>
      <xdr:row>7</xdr:row>
      <xdr:rowOff>385764</xdr:rowOff>
    </xdr:from>
    <xdr:to>
      <xdr:col>26</xdr:col>
      <xdr:colOff>570358</xdr:colOff>
      <xdr:row>7</xdr:row>
      <xdr:rowOff>2243139</xdr:rowOff>
    </xdr:to>
    <xdr:pic>
      <xdr:nvPicPr>
        <xdr:cNvPr id="4" name="Graphic 3">
          <a:extLst>
            <a:ext uri="{FF2B5EF4-FFF2-40B4-BE49-F238E27FC236}">
              <a16:creationId xmlns:a16="http://schemas.microsoft.com/office/drawing/2014/main" id="{C801F4FA-169D-4382-8F31-A0EA40613E3B}"/>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22104351" y="2719389"/>
          <a:ext cx="1849882" cy="1857375"/>
        </a:xfrm>
        <a:prstGeom prst="rect">
          <a:avLst/>
        </a:prstGeom>
      </xdr:spPr>
    </xdr:pic>
    <xdr:clientData/>
  </xdr:twoCellAnchor>
  <xdr:twoCellAnchor editAs="oneCell">
    <xdr:from>
      <xdr:col>19</xdr:col>
      <xdr:colOff>690662</xdr:colOff>
      <xdr:row>18</xdr:row>
      <xdr:rowOff>25400</xdr:rowOff>
    </xdr:from>
    <xdr:to>
      <xdr:col>22</xdr:col>
      <xdr:colOff>269874</xdr:colOff>
      <xdr:row>29</xdr:row>
      <xdr:rowOff>66675</xdr:rowOff>
    </xdr:to>
    <xdr:pic>
      <xdr:nvPicPr>
        <xdr:cNvPr id="5" name="Graphic 4">
          <a:extLst>
            <a:ext uri="{FF2B5EF4-FFF2-40B4-BE49-F238E27FC236}">
              <a16:creationId xmlns:a16="http://schemas.microsoft.com/office/drawing/2014/main" id="{3CAA3659-B874-410B-A869-0F59BD025880}"/>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8573850" y="9812338"/>
          <a:ext cx="1936649" cy="1874837"/>
        </a:xfrm>
        <a:prstGeom prst="rect">
          <a:avLst/>
        </a:prstGeom>
      </xdr:spPr>
    </xdr:pic>
    <xdr:clientData/>
  </xdr:twoCellAnchor>
  <xdr:twoCellAnchor editAs="oneCell">
    <xdr:from>
      <xdr:col>0</xdr:col>
      <xdr:colOff>266700</xdr:colOff>
      <xdr:row>3</xdr:row>
      <xdr:rowOff>342900</xdr:rowOff>
    </xdr:from>
    <xdr:to>
      <xdr:col>0</xdr:col>
      <xdr:colOff>1971676</xdr:colOff>
      <xdr:row>7</xdr:row>
      <xdr:rowOff>1009650</xdr:rowOff>
    </xdr:to>
    <xdr:pic>
      <xdr:nvPicPr>
        <xdr:cNvPr id="6" name="Graphic 4">
          <a:extLst>
            <a:ext uri="{FF2B5EF4-FFF2-40B4-BE49-F238E27FC236}">
              <a16:creationId xmlns:a16="http://schemas.microsoft.com/office/drawing/2014/main" id="{79D0D115-DC3F-474F-B111-5280465BCB9F}"/>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266700" y="1571625"/>
          <a:ext cx="1704976" cy="1743075"/>
        </a:xfrm>
        <a:prstGeom prst="rect">
          <a:avLst/>
        </a:prstGeom>
      </xdr:spPr>
    </xdr:pic>
    <xdr:clientData/>
  </xdr:twoCellAnchor>
  <xdr:twoCellAnchor editAs="oneCell">
    <xdr:from>
      <xdr:col>23</xdr:col>
      <xdr:colOff>441324</xdr:colOff>
      <xdr:row>9</xdr:row>
      <xdr:rowOff>288925</xdr:rowOff>
    </xdr:from>
    <xdr:to>
      <xdr:col>25</xdr:col>
      <xdr:colOff>565150</xdr:colOff>
      <xdr:row>9</xdr:row>
      <xdr:rowOff>2032000</xdr:rowOff>
    </xdr:to>
    <xdr:pic>
      <xdr:nvPicPr>
        <xdr:cNvPr id="7" name="Graphic 4">
          <a:extLst>
            <a:ext uri="{FF2B5EF4-FFF2-40B4-BE49-F238E27FC236}">
              <a16:creationId xmlns:a16="http://schemas.microsoft.com/office/drawing/2014/main" id="{2D87A507-8425-4C35-AFF0-728FC4232BD5}"/>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21467762" y="6527800"/>
          <a:ext cx="1695451" cy="1743075"/>
        </a:xfrm>
        <a:prstGeom prst="rect">
          <a:avLst/>
        </a:prstGeom>
      </xdr:spPr>
    </xdr:pic>
    <xdr:clientData/>
  </xdr:twoCellAnchor>
  <xdr:twoCellAnchor editAs="oneCell">
    <xdr:from>
      <xdr:col>0</xdr:col>
      <xdr:colOff>511175</xdr:colOff>
      <xdr:row>12</xdr:row>
      <xdr:rowOff>127000</xdr:rowOff>
    </xdr:from>
    <xdr:to>
      <xdr:col>0</xdr:col>
      <xdr:colOff>2216151</xdr:colOff>
      <xdr:row>22</xdr:row>
      <xdr:rowOff>123825</xdr:rowOff>
    </xdr:to>
    <xdr:pic>
      <xdr:nvPicPr>
        <xdr:cNvPr id="8" name="Graphic 4">
          <a:extLst>
            <a:ext uri="{FF2B5EF4-FFF2-40B4-BE49-F238E27FC236}">
              <a16:creationId xmlns:a16="http://schemas.microsoft.com/office/drawing/2014/main" id="{20DEA90A-D761-4E1E-A5F8-767A8C295A54}"/>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511175" y="8890000"/>
          <a:ext cx="1704976" cy="1743075"/>
        </a:xfrm>
        <a:prstGeom prst="rect">
          <a:avLst/>
        </a:prstGeom>
      </xdr:spPr>
    </xdr:pic>
    <xdr:clientData/>
  </xdr:twoCellAnchor>
  <xdr:twoCellAnchor>
    <xdr:from>
      <xdr:col>7</xdr:col>
      <xdr:colOff>340285</xdr:colOff>
      <xdr:row>14</xdr:row>
      <xdr:rowOff>134190</xdr:rowOff>
    </xdr:from>
    <xdr:to>
      <xdr:col>17</xdr:col>
      <xdr:colOff>214874</xdr:colOff>
      <xdr:row>38</xdr:row>
      <xdr:rowOff>120555</xdr:rowOff>
    </xdr:to>
    <xdr:graphicFrame macro="">
      <xdr:nvGraphicFramePr>
        <xdr:cNvPr id="9" name="Chart 8">
          <a:extLst>
            <a:ext uri="{FF2B5EF4-FFF2-40B4-BE49-F238E27FC236}">
              <a16:creationId xmlns:a16="http://schemas.microsoft.com/office/drawing/2014/main" id="{F84011CC-E179-457E-916C-DA9740C70FB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xdr:col>
      <xdr:colOff>782544</xdr:colOff>
      <xdr:row>7</xdr:row>
      <xdr:rowOff>692896</xdr:rowOff>
    </xdr:from>
    <xdr:to>
      <xdr:col>11</xdr:col>
      <xdr:colOff>704103</xdr:colOff>
      <xdr:row>9</xdr:row>
      <xdr:rowOff>860985</xdr:rowOff>
    </xdr:to>
    <mc:AlternateContent xmlns:mc="http://schemas.openxmlformats.org/markup-compatibility/2006">
      <mc:Choice xmlns:cx1="http://schemas.microsoft.com/office/drawing/2015/9/8/chartex" Requires="cx1">
        <xdr:graphicFrame macro="">
          <xdr:nvGraphicFramePr>
            <xdr:cNvPr id="12" name="Chart 11">
              <a:extLst>
                <a:ext uri="{FF2B5EF4-FFF2-40B4-BE49-F238E27FC236}">
                  <a16:creationId xmlns:a16="http://schemas.microsoft.com/office/drawing/2014/main" id="{C4AA3CF2-4BB4-43EE-A2B0-15968CB7DB55}"/>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1"/>
            </a:graphicData>
          </a:graphic>
        </xdr:graphicFrame>
      </mc:Choice>
      <mc:Fallback>
        <xdr:sp macro="" textlink="">
          <xdr:nvSpPr>
            <xdr:cNvPr id="0" name=""/>
            <xdr:cNvSpPr>
              <a:spLocks noTextEdit="1"/>
            </xdr:cNvSpPr>
          </xdr:nvSpPr>
          <xdr:spPr>
            <a:xfrm>
              <a:off x="0" y="0"/>
              <a:ext cx="0" cy="0"/>
            </a:xfrm>
            <a:prstGeom prst="rect">
              <a:avLst/>
            </a:prstGeom>
            <a:solidFill>
              <a:prstClr val="white"/>
            </a:solidFill>
            <a:ln w="1">
              <a:solidFill>
                <a:prstClr val="green"/>
              </a:solidFill>
            </a:ln>
          </xdr:spPr>
          <xdr:txBody>
            <a:bodyPr vertOverflow="clip" horzOverflow="clip"/>
            <a:lstStyle/>
            <a:p>
              <a:r>
                <a:rPr sz="1100"/>
                <a:t>This chart isn't available in your version of Excel.
Editing this shape or saving this workbook in a different file format will permanently break the chart.</a:t>
              </a:r>
            </a:p>
          </xdr:txBody>
        </xdr:sp>
      </mc:Fallback>
    </mc:AlternateContent>
    <xdr:clientData/>
  </xdr:twoCellAnchor>
  <xdr:twoCellAnchor>
    <xdr:from>
      <xdr:col>12</xdr:col>
      <xdr:colOff>368859</xdr:colOff>
      <xdr:row>7</xdr:row>
      <xdr:rowOff>704102</xdr:rowOff>
    </xdr:from>
    <xdr:to>
      <xdr:col>22</xdr:col>
      <xdr:colOff>293966</xdr:colOff>
      <xdr:row>9</xdr:row>
      <xdr:rowOff>860984</xdr:rowOff>
    </xdr:to>
    <mc:AlternateContent xmlns:mc="http://schemas.openxmlformats.org/markup-compatibility/2006">
      <mc:Choice xmlns:cx1="http://schemas.microsoft.com/office/drawing/2015/9/8/chartex" Requires="cx1">
        <xdr:graphicFrame macro="">
          <xdr:nvGraphicFramePr>
            <xdr:cNvPr id="13" name="Chart 12">
              <a:extLst>
                <a:ext uri="{FF2B5EF4-FFF2-40B4-BE49-F238E27FC236}">
                  <a16:creationId xmlns:a16="http://schemas.microsoft.com/office/drawing/2014/main" id="{4D0E284C-F0B3-4598-9449-CC562B83943C}"/>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2"/>
            </a:graphicData>
          </a:graphic>
        </xdr:graphicFrame>
      </mc:Choice>
      <mc:Fallback>
        <xdr:sp macro="" textlink="">
          <xdr:nvSpPr>
            <xdr:cNvPr id="0" name=""/>
            <xdr:cNvSpPr>
              <a:spLocks noTextEdit="1"/>
            </xdr:cNvSpPr>
          </xdr:nvSpPr>
          <xdr:spPr>
            <a:xfrm>
              <a:off x="0" y="0"/>
              <a:ext cx="0" cy="0"/>
            </a:xfrm>
            <a:prstGeom prst="rect">
              <a:avLst/>
            </a:prstGeom>
            <a:solidFill>
              <a:prstClr val="white"/>
            </a:solidFill>
            <a:ln w="1">
              <a:solidFill>
                <a:prstClr val="green"/>
              </a:solidFill>
            </a:ln>
          </xdr:spPr>
          <xdr:txBody>
            <a:bodyPr vertOverflow="clip" horzOverflow="clip"/>
            <a:lstStyle/>
            <a:p>
              <a:r>
                <a:rPr sz="1100"/>
                <a:t>This chart isn't available in your version of Excel.
Editing this shape or saving this workbook in a different file format will permanently break the chart.</a:t>
              </a:r>
            </a:p>
          </xdr:txBody>
        </xdr:sp>
      </mc:Fallback>
    </mc:AlternateContent>
    <xdr:clientData/>
  </xdr:twoCellAnchor>
  <xdr:twoCellAnchor>
    <xdr:from>
      <xdr:col>8</xdr:col>
      <xdr:colOff>103187</xdr:colOff>
      <xdr:row>3</xdr:row>
      <xdr:rowOff>396875</xdr:rowOff>
    </xdr:from>
    <xdr:to>
      <xdr:col>16</xdr:col>
      <xdr:colOff>436562</xdr:colOff>
      <xdr:row>5</xdr:row>
      <xdr:rowOff>222250</xdr:rowOff>
    </xdr:to>
    <xdr:sp macro="" textlink="">
      <xdr:nvSpPr>
        <xdr:cNvPr id="11" name="TextBox 10">
          <a:extLst>
            <a:ext uri="{FF2B5EF4-FFF2-40B4-BE49-F238E27FC236}">
              <a16:creationId xmlns:a16="http://schemas.microsoft.com/office/drawing/2014/main" id="{9A9F3F85-10BA-5261-033F-F136498D2D9E}"/>
            </a:ext>
          </a:extLst>
        </xdr:cNvPr>
        <xdr:cNvSpPr txBox="1"/>
      </xdr:nvSpPr>
      <xdr:spPr>
        <a:xfrm>
          <a:off x="9342437" y="1635125"/>
          <a:ext cx="6619875" cy="349250"/>
        </a:xfrm>
        <a:prstGeom prst="rect">
          <a:avLst/>
        </a:prstGeom>
        <a:solidFill>
          <a:srgbClr val="0047A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b="1">
              <a:solidFill>
                <a:srgbClr val="F59D24"/>
              </a:solidFill>
            </a:rPr>
            <a:t>How much of</a:t>
          </a:r>
          <a:r>
            <a:rPr lang="en-GB" sz="1800" b="1" baseline="0">
              <a:solidFill>
                <a:srgbClr val="F59D24"/>
              </a:solidFill>
            </a:rPr>
            <a:t> my space only stands are Single use? </a:t>
          </a:r>
          <a:endParaRPr lang="en-GB" sz="1800" b="1">
            <a:solidFill>
              <a:srgbClr val="F59D24"/>
            </a:solidFill>
          </a:endParaRPr>
        </a:p>
      </xdr:txBody>
    </xdr:sp>
    <xdr:clientData/>
  </xdr:twoCellAnchor>
  <xdr:twoCellAnchor>
    <xdr:from>
      <xdr:col>1</xdr:col>
      <xdr:colOff>777875</xdr:colOff>
      <xdr:row>6</xdr:row>
      <xdr:rowOff>111125</xdr:rowOff>
    </xdr:from>
    <xdr:to>
      <xdr:col>10</xdr:col>
      <xdr:colOff>317500</xdr:colOff>
      <xdr:row>7</xdr:row>
      <xdr:rowOff>301625</xdr:rowOff>
    </xdr:to>
    <xdr:sp macro="" textlink="">
      <xdr:nvSpPr>
        <xdr:cNvPr id="14" name="TextBox 13">
          <a:extLst>
            <a:ext uri="{FF2B5EF4-FFF2-40B4-BE49-F238E27FC236}">
              <a16:creationId xmlns:a16="http://schemas.microsoft.com/office/drawing/2014/main" id="{D06B41F3-DB7D-41CA-A4A7-D3CE728FF8DF}"/>
            </a:ext>
          </a:extLst>
        </xdr:cNvPr>
        <xdr:cNvSpPr txBox="1"/>
      </xdr:nvSpPr>
      <xdr:spPr>
        <a:xfrm>
          <a:off x="4508500" y="2254250"/>
          <a:ext cx="6683375" cy="333375"/>
        </a:xfrm>
        <a:prstGeom prst="rect">
          <a:avLst/>
        </a:prstGeom>
        <a:solidFill>
          <a:srgbClr val="0047A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rPr>
            <a:t>The below shows you how</a:t>
          </a:r>
          <a:r>
            <a:rPr lang="en-GB" sz="1800" baseline="0">
              <a:solidFill>
                <a:schemeClr val="bg1"/>
              </a:solidFill>
            </a:rPr>
            <a:t> many m</a:t>
          </a:r>
          <a:r>
            <a:rPr lang="en-GB" sz="1800" baseline="30000">
              <a:solidFill>
                <a:schemeClr val="bg1"/>
              </a:solidFill>
            </a:rPr>
            <a:t>2</a:t>
          </a:r>
          <a:r>
            <a:rPr lang="en-GB" sz="1800" baseline="0">
              <a:solidFill>
                <a:schemeClr val="bg1"/>
              </a:solidFill>
            </a:rPr>
            <a:t> of single use you had: </a:t>
          </a:r>
          <a:endParaRPr lang="en-GB" sz="1800">
            <a:solidFill>
              <a:schemeClr val="bg1"/>
            </a:solidFill>
          </a:endParaRPr>
        </a:p>
      </xdr:txBody>
    </xdr:sp>
    <xdr:clientData/>
  </xdr:twoCellAnchor>
  <xdr:twoCellAnchor>
    <xdr:from>
      <xdr:col>12</xdr:col>
      <xdr:colOff>523874</xdr:colOff>
      <xdr:row>7</xdr:row>
      <xdr:rowOff>15876</xdr:rowOff>
    </xdr:from>
    <xdr:to>
      <xdr:col>22</xdr:col>
      <xdr:colOff>412749</xdr:colOff>
      <xdr:row>7</xdr:row>
      <xdr:rowOff>269875</xdr:rowOff>
    </xdr:to>
    <xdr:sp macro="" textlink="">
      <xdr:nvSpPr>
        <xdr:cNvPr id="15" name="TextBox 14">
          <a:extLst>
            <a:ext uri="{FF2B5EF4-FFF2-40B4-BE49-F238E27FC236}">
              <a16:creationId xmlns:a16="http://schemas.microsoft.com/office/drawing/2014/main" id="{681085C1-5028-49E6-A375-EC876A8044A4}"/>
            </a:ext>
          </a:extLst>
        </xdr:cNvPr>
        <xdr:cNvSpPr txBox="1"/>
      </xdr:nvSpPr>
      <xdr:spPr>
        <a:xfrm>
          <a:off x="12985749" y="2301876"/>
          <a:ext cx="7826375" cy="253999"/>
        </a:xfrm>
        <a:prstGeom prst="rect">
          <a:avLst/>
        </a:prstGeom>
        <a:solidFill>
          <a:srgbClr val="0047A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rPr>
            <a:t>The below shows you what % of yout</a:t>
          </a:r>
          <a:r>
            <a:rPr lang="en-GB" sz="1800" baseline="0">
              <a:solidFill>
                <a:schemeClr val="bg1"/>
              </a:solidFill>
            </a:rPr>
            <a:t> total stand space was single use:  </a:t>
          </a:r>
          <a:endParaRPr lang="en-GB" sz="1800">
            <a:solidFill>
              <a:schemeClr val="bg1"/>
            </a:solidFill>
          </a:endParaRPr>
        </a:p>
      </xdr:txBody>
    </xdr:sp>
    <xdr:clientData/>
  </xdr:twoCellAnchor>
  <xdr:twoCellAnchor>
    <xdr:from>
      <xdr:col>8</xdr:col>
      <xdr:colOff>182563</xdr:colOff>
      <xdr:row>11</xdr:row>
      <xdr:rowOff>39688</xdr:rowOff>
    </xdr:from>
    <xdr:to>
      <xdr:col>18</xdr:col>
      <xdr:colOff>71438</xdr:colOff>
      <xdr:row>12</xdr:row>
      <xdr:rowOff>111124</xdr:rowOff>
    </xdr:to>
    <xdr:sp macro="" textlink="">
      <xdr:nvSpPr>
        <xdr:cNvPr id="16" name="TextBox 15">
          <a:extLst>
            <a:ext uri="{FF2B5EF4-FFF2-40B4-BE49-F238E27FC236}">
              <a16:creationId xmlns:a16="http://schemas.microsoft.com/office/drawing/2014/main" id="{D4694078-E5ED-49D4-BA00-DAB3714FB250}"/>
            </a:ext>
          </a:extLst>
        </xdr:cNvPr>
        <xdr:cNvSpPr txBox="1"/>
      </xdr:nvSpPr>
      <xdr:spPr>
        <a:xfrm>
          <a:off x="9421813" y="8659813"/>
          <a:ext cx="7747000" cy="238124"/>
        </a:xfrm>
        <a:prstGeom prst="rect">
          <a:avLst/>
        </a:prstGeom>
        <a:solidFill>
          <a:srgbClr val="0047A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rPr>
            <a:t>The below shows you the m</a:t>
          </a:r>
          <a:r>
            <a:rPr lang="en-GB" sz="1800" baseline="30000">
              <a:solidFill>
                <a:schemeClr val="bg1"/>
              </a:solidFill>
            </a:rPr>
            <a:t>2</a:t>
          </a:r>
          <a:r>
            <a:rPr lang="en-GB" sz="1800">
              <a:solidFill>
                <a:schemeClr val="bg1"/>
              </a:solidFill>
            </a:rPr>
            <a:t> of each rating</a:t>
          </a:r>
          <a:r>
            <a:rPr lang="en-GB" sz="1800" baseline="0">
              <a:solidFill>
                <a:schemeClr val="bg1"/>
              </a:solidFill>
            </a:rPr>
            <a:t> catagory:   </a:t>
          </a:r>
          <a:endParaRPr lang="en-GB" sz="1800">
            <a:solidFill>
              <a:schemeClr val="bg1"/>
            </a:solidFill>
          </a:endParaRPr>
        </a:p>
      </xdr:txBody>
    </xdr:sp>
    <xdr:clientData/>
  </xdr:twoCellAnchor>
  <xdr:twoCellAnchor>
    <xdr:from>
      <xdr:col>7</xdr:col>
      <xdr:colOff>206375</xdr:colOff>
      <xdr:row>9</xdr:row>
      <xdr:rowOff>1658938</xdr:rowOff>
    </xdr:from>
    <xdr:to>
      <xdr:col>18</xdr:col>
      <xdr:colOff>222250</xdr:colOff>
      <xdr:row>9</xdr:row>
      <xdr:rowOff>2174876</xdr:rowOff>
    </xdr:to>
    <xdr:sp macro="" textlink="">
      <xdr:nvSpPr>
        <xdr:cNvPr id="17" name="TextBox 16">
          <a:extLst>
            <a:ext uri="{FF2B5EF4-FFF2-40B4-BE49-F238E27FC236}">
              <a16:creationId xmlns:a16="http://schemas.microsoft.com/office/drawing/2014/main" id="{64AD4934-30AE-4925-86C2-11CC4BEFF28A}"/>
            </a:ext>
          </a:extLst>
        </xdr:cNvPr>
        <xdr:cNvSpPr txBox="1"/>
      </xdr:nvSpPr>
      <xdr:spPr>
        <a:xfrm>
          <a:off x="8659813" y="7897813"/>
          <a:ext cx="8659812" cy="515938"/>
        </a:xfrm>
        <a:prstGeom prst="rect">
          <a:avLst/>
        </a:prstGeom>
        <a:solidFill>
          <a:srgbClr val="0047A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b="1">
              <a:solidFill>
                <a:srgbClr val="F59D24"/>
              </a:solidFill>
            </a:rPr>
            <a:t>What</a:t>
          </a:r>
          <a:r>
            <a:rPr lang="en-GB" sz="1800" b="1" baseline="0">
              <a:solidFill>
                <a:srgbClr val="F59D24"/>
              </a:solidFill>
            </a:rPr>
            <a:t> was the split between Single use, </a:t>
          </a:r>
          <a:r>
            <a:rPr lang="en-GB" sz="1800" b="1">
              <a:solidFill>
                <a:srgbClr val="F59D24"/>
              </a:solidFill>
            </a:rPr>
            <a:t>Bronze, Silver and Gold ratings?</a:t>
          </a:r>
        </a:p>
      </xdr:txBody>
    </xdr:sp>
    <xdr:clientData/>
  </xdr:twoCellAnchor>
  <xdr:twoCellAnchor editAs="oneCell">
    <xdr:from>
      <xdr:col>1</xdr:col>
      <xdr:colOff>428624</xdr:colOff>
      <xdr:row>22</xdr:row>
      <xdr:rowOff>142874</xdr:rowOff>
    </xdr:from>
    <xdr:to>
      <xdr:col>3</xdr:col>
      <xdr:colOff>706881</xdr:colOff>
      <xdr:row>33</xdr:row>
      <xdr:rowOff>171449</xdr:rowOff>
    </xdr:to>
    <xdr:pic>
      <xdr:nvPicPr>
        <xdr:cNvPr id="19" name="Graphic 18">
          <a:extLst>
            <a:ext uri="{FF2B5EF4-FFF2-40B4-BE49-F238E27FC236}">
              <a16:creationId xmlns:a16="http://schemas.microsoft.com/office/drawing/2014/main" id="{56248940-50FA-4BBB-9D2A-5E77948FD4EB}"/>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4167187" y="10596562"/>
          <a:ext cx="1849882" cy="1857375"/>
        </a:xfrm>
        <a:prstGeom prst="rect">
          <a:avLst/>
        </a:prstGeom>
      </xdr:spPr>
    </xdr:pic>
    <xdr:clientData/>
  </xdr:twoCellAnchor>
  <xdr:twoCellAnchor editAs="oneCell">
    <xdr:from>
      <xdr:col>24</xdr:col>
      <xdr:colOff>666751</xdr:colOff>
      <xdr:row>27</xdr:row>
      <xdr:rowOff>71437</xdr:rowOff>
    </xdr:from>
    <xdr:to>
      <xdr:col>27</xdr:col>
      <xdr:colOff>17227</xdr:colOff>
      <xdr:row>37</xdr:row>
      <xdr:rowOff>115942</xdr:rowOff>
    </xdr:to>
    <xdr:pic>
      <xdr:nvPicPr>
        <xdr:cNvPr id="20" name="Graphic 4">
          <a:extLst>
            <a:ext uri="{FF2B5EF4-FFF2-40B4-BE49-F238E27FC236}">
              <a16:creationId xmlns:a16="http://schemas.microsoft.com/office/drawing/2014/main" id="{4D8AEA13-62B7-459F-9D50-57863B772AC5}"/>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22479001" y="11358562"/>
          <a:ext cx="1707914" cy="17113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842963</xdr:colOff>
      <xdr:row>0</xdr:row>
      <xdr:rowOff>71598</xdr:rowOff>
    </xdr:from>
    <xdr:to>
      <xdr:col>0</xdr:col>
      <xdr:colOff>2762251</xdr:colOff>
      <xdr:row>2</xdr:row>
      <xdr:rowOff>231772</xdr:rowOff>
    </xdr:to>
    <xdr:pic>
      <xdr:nvPicPr>
        <xdr:cNvPr id="2" name="Picture 1">
          <a:extLst>
            <a:ext uri="{FF2B5EF4-FFF2-40B4-BE49-F238E27FC236}">
              <a16:creationId xmlns:a16="http://schemas.microsoft.com/office/drawing/2014/main" id="{B2F876F7-7E12-465B-AB1F-4E6B393B83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2963" y="71598"/>
          <a:ext cx="1919288" cy="1026949"/>
        </a:xfrm>
        <a:prstGeom prst="rect">
          <a:avLst/>
        </a:prstGeom>
      </xdr:spPr>
    </xdr:pic>
    <xdr:clientData/>
  </xdr:twoCellAnchor>
  <xdr:twoCellAnchor editAs="oneCell">
    <xdr:from>
      <xdr:col>0</xdr:col>
      <xdr:colOff>1276351</xdr:colOff>
      <xdr:row>11</xdr:row>
      <xdr:rowOff>136525</xdr:rowOff>
    </xdr:from>
    <xdr:to>
      <xdr:col>0</xdr:col>
      <xdr:colOff>2984265</xdr:colOff>
      <xdr:row>16</xdr:row>
      <xdr:rowOff>116737</xdr:rowOff>
    </xdr:to>
    <xdr:pic>
      <xdr:nvPicPr>
        <xdr:cNvPr id="3" name="Graphic 4">
          <a:extLst>
            <a:ext uri="{FF2B5EF4-FFF2-40B4-BE49-F238E27FC236}">
              <a16:creationId xmlns:a16="http://schemas.microsoft.com/office/drawing/2014/main" id="{58414A3D-27FF-4B9A-A70A-0D7883F9B8A3}"/>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276351" y="3641725"/>
          <a:ext cx="1707914" cy="1732812"/>
        </a:xfrm>
        <a:prstGeom prst="rect">
          <a:avLst/>
        </a:prstGeom>
      </xdr:spPr>
    </xdr:pic>
    <xdr:clientData/>
  </xdr:twoCellAnchor>
  <xdr:twoCellAnchor editAs="oneCell">
    <xdr:from>
      <xdr:col>10</xdr:col>
      <xdr:colOff>158751</xdr:colOff>
      <xdr:row>5</xdr:row>
      <xdr:rowOff>290514</xdr:rowOff>
    </xdr:from>
    <xdr:to>
      <xdr:col>12</xdr:col>
      <xdr:colOff>437008</xdr:colOff>
      <xdr:row>10</xdr:row>
      <xdr:rowOff>47627</xdr:rowOff>
    </xdr:to>
    <xdr:pic>
      <xdr:nvPicPr>
        <xdr:cNvPr id="4" name="Graphic 3">
          <a:extLst>
            <a:ext uri="{FF2B5EF4-FFF2-40B4-BE49-F238E27FC236}">
              <a16:creationId xmlns:a16="http://schemas.microsoft.com/office/drawing/2014/main" id="{DC2615D6-7964-419E-A61E-1B0778586147}"/>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2293601" y="1643064"/>
          <a:ext cx="1878457" cy="1890713"/>
        </a:xfrm>
        <a:prstGeom prst="rect">
          <a:avLst/>
        </a:prstGeom>
      </xdr:spPr>
    </xdr:pic>
    <xdr:clientData/>
  </xdr:twoCellAnchor>
  <xdr:twoCellAnchor editAs="oneCell">
    <xdr:from>
      <xdr:col>11</xdr:col>
      <xdr:colOff>59631</xdr:colOff>
      <xdr:row>16</xdr:row>
      <xdr:rowOff>106363</xdr:rowOff>
    </xdr:from>
    <xdr:to>
      <xdr:col>13</xdr:col>
      <xdr:colOff>438942</xdr:colOff>
      <xdr:row>22</xdr:row>
      <xdr:rowOff>7145</xdr:rowOff>
    </xdr:to>
    <xdr:pic>
      <xdr:nvPicPr>
        <xdr:cNvPr id="5" name="Graphic 4">
          <a:extLst>
            <a:ext uri="{FF2B5EF4-FFF2-40B4-BE49-F238E27FC236}">
              <a16:creationId xmlns:a16="http://schemas.microsoft.com/office/drawing/2014/main" id="{AF644822-C78E-4316-8A8C-8C86A0CFDAA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2994581" y="5173663"/>
          <a:ext cx="1979511" cy="1910557"/>
        </a:xfrm>
        <a:prstGeom prst="rect">
          <a:avLst/>
        </a:prstGeom>
      </xdr:spPr>
    </xdr:pic>
    <xdr:clientData/>
  </xdr:twoCellAnchor>
  <xdr:twoCellAnchor editAs="oneCell">
    <xdr:from>
      <xdr:col>0</xdr:col>
      <xdr:colOff>266700</xdr:colOff>
      <xdr:row>5</xdr:row>
      <xdr:rowOff>171450</xdr:rowOff>
    </xdr:from>
    <xdr:to>
      <xdr:col>0</xdr:col>
      <xdr:colOff>1971676</xdr:colOff>
      <xdr:row>9</xdr:row>
      <xdr:rowOff>219075</xdr:rowOff>
    </xdr:to>
    <xdr:pic>
      <xdr:nvPicPr>
        <xdr:cNvPr id="6" name="Graphic 4">
          <a:extLst>
            <a:ext uri="{FF2B5EF4-FFF2-40B4-BE49-F238E27FC236}">
              <a16:creationId xmlns:a16="http://schemas.microsoft.com/office/drawing/2014/main" id="{CD81F1A5-72F1-4F80-9D5B-E018484F9E60}"/>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266700" y="1524000"/>
          <a:ext cx="1704976" cy="1762125"/>
        </a:xfrm>
        <a:prstGeom prst="rect">
          <a:avLst/>
        </a:prstGeom>
      </xdr:spPr>
    </xdr:pic>
    <xdr:clientData/>
  </xdr:twoCellAnchor>
  <xdr:twoCellAnchor editAs="oneCell">
    <xdr:from>
      <xdr:col>13</xdr:col>
      <xdr:colOff>288924</xdr:colOff>
      <xdr:row>10</xdr:row>
      <xdr:rowOff>193675</xdr:rowOff>
    </xdr:from>
    <xdr:to>
      <xdr:col>15</xdr:col>
      <xdr:colOff>406400</xdr:colOff>
      <xdr:row>15</xdr:row>
      <xdr:rowOff>27782</xdr:rowOff>
    </xdr:to>
    <xdr:pic>
      <xdr:nvPicPr>
        <xdr:cNvPr id="7" name="Graphic 4">
          <a:extLst>
            <a:ext uri="{FF2B5EF4-FFF2-40B4-BE49-F238E27FC236}">
              <a16:creationId xmlns:a16="http://schemas.microsoft.com/office/drawing/2014/main" id="{1883F445-1E6A-472E-94A3-92D1ABC39F03}"/>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4824074" y="3146425"/>
          <a:ext cx="1724026" cy="1764507"/>
        </a:xfrm>
        <a:prstGeom prst="rect">
          <a:avLst/>
        </a:prstGeom>
      </xdr:spPr>
    </xdr:pic>
    <xdr:clientData/>
  </xdr:twoCellAnchor>
  <xdr:twoCellAnchor editAs="oneCell">
    <xdr:from>
      <xdr:col>0</xdr:col>
      <xdr:colOff>82550</xdr:colOff>
      <xdr:row>17</xdr:row>
      <xdr:rowOff>646907</xdr:rowOff>
    </xdr:from>
    <xdr:to>
      <xdr:col>0</xdr:col>
      <xdr:colOff>1787526</xdr:colOff>
      <xdr:row>24</xdr:row>
      <xdr:rowOff>1588</xdr:rowOff>
    </xdr:to>
    <xdr:pic>
      <xdr:nvPicPr>
        <xdr:cNvPr id="8" name="Graphic 4">
          <a:extLst>
            <a:ext uri="{FF2B5EF4-FFF2-40B4-BE49-F238E27FC236}">
              <a16:creationId xmlns:a16="http://schemas.microsoft.com/office/drawing/2014/main" id="{1A8AF36B-CA67-43A0-9F80-B1A32725A2BB}"/>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82550" y="6473032"/>
          <a:ext cx="1704976" cy="1675606"/>
        </a:xfrm>
        <a:prstGeom prst="rect">
          <a:avLst/>
        </a:prstGeom>
      </xdr:spPr>
    </xdr:pic>
    <xdr:clientData/>
  </xdr:twoCellAnchor>
  <xdr:twoCellAnchor>
    <xdr:from>
      <xdr:col>0</xdr:col>
      <xdr:colOff>3567905</xdr:colOff>
      <xdr:row>6</xdr:row>
      <xdr:rowOff>27781</xdr:rowOff>
    </xdr:from>
    <xdr:to>
      <xdr:col>9</xdr:col>
      <xdr:colOff>162717</xdr:colOff>
      <xdr:row>7</xdr:row>
      <xdr:rowOff>234156</xdr:rowOff>
    </xdr:to>
    <xdr:sp macro="" textlink="">
      <xdr:nvSpPr>
        <xdr:cNvPr id="10" name="TextBox 11">
          <a:extLst>
            <a:ext uri="{FF2B5EF4-FFF2-40B4-BE49-F238E27FC236}">
              <a16:creationId xmlns:a16="http://schemas.microsoft.com/office/drawing/2014/main" id="{1C34745D-9E67-4118-B7DC-85959477630D}"/>
            </a:ext>
          </a:extLst>
        </xdr:cNvPr>
        <xdr:cNvSpPr txBox="1"/>
      </xdr:nvSpPr>
      <xdr:spPr>
        <a:xfrm>
          <a:off x="3567905" y="2194719"/>
          <a:ext cx="6619875" cy="349250"/>
        </a:xfrm>
        <a:prstGeom prst="rect">
          <a:avLst/>
        </a:prstGeom>
        <a:solidFill>
          <a:srgbClr val="0047A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b="1">
              <a:solidFill>
                <a:srgbClr val="F59D24"/>
              </a:solidFill>
            </a:rPr>
            <a:t>How much of</a:t>
          </a:r>
          <a:r>
            <a:rPr lang="en-GB" sz="1800" b="1" baseline="0">
              <a:solidFill>
                <a:srgbClr val="F59D24"/>
              </a:solidFill>
            </a:rPr>
            <a:t> my space only stands are Single Use? </a:t>
          </a:r>
          <a:endParaRPr lang="en-GB" sz="1800" b="1">
            <a:solidFill>
              <a:srgbClr val="F59D24"/>
            </a:solidFill>
          </a:endParaRPr>
        </a:p>
      </xdr:txBody>
    </xdr:sp>
    <xdr:clientData/>
  </xdr:twoCellAnchor>
  <xdr:twoCellAnchor>
    <xdr:from>
      <xdr:col>0</xdr:col>
      <xdr:colOff>3563938</xdr:colOff>
      <xdr:row>13</xdr:row>
      <xdr:rowOff>146844</xdr:rowOff>
    </xdr:from>
    <xdr:to>
      <xdr:col>10</xdr:col>
      <xdr:colOff>555625</xdr:colOff>
      <xdr:row>16</xdr:row>
      <xdr:rowOff>67469</xdr:rowOff>
    </xdr:to>
    <xdr:sp macro="" textlink="">
      <xdr:nvSpPr>
        <xdr:cNvPr id="13" name="TextBox 15">
          <a:extLst>
            <a:ext uri="{FF2B5EF4-FFF2-40B4-BE49-F238E27FC236}">
              <a16:creationId xmlns:a16="http://schemas.microsoft.com/office/drawing/2014/main" id="{0B5BB94C-9055-4B67-8C6D-3C9F43BEA4D1}"/>
            </a:ext>
          </a:extLst>
        </xdr:cNvPr>
        <xdr:cNvSpPr txBox="1"/>
      </xdr:nvSpPr>
      <xdr:spPr>
        <a:xfrm>
          <a:off x="3563938" y="4730750"/>
          <a:ext cx="8659812" cy="515938"/>
        </a:xfrm>
        <a:prstGeom prst="rect">
          <a:avLst/>
        </a:prstGeom>
        <a:solidFill>
          <a:srgbClr val="0047A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b="1">
              <a:solidFill>
                <a:srgbClr val="85BD41"/>
              </a:solidFill>
            </a:rPr>
            <a:t>What</a:t>
          </a:r>
          <a:r>
            <a:rPr lang="en-GB" sz="1800" b="1" baseline="0">
              <a:solidFill>
                <a:srgbClr val="85BD41"/>
              </a:solidFill>
            </a:rPr>
            <a:t> was the split between Single Use, </a:t>
          </a:r>
          <a:r>
            <a:rPr lang="en-GB" sz="1800" b="1">
              <a:solidFill>
                <a:srgbClr val="85BD41"/>
              </a:solidFill>
            </a:rPr>
            <a:t>Bronze, Silver and Gold ratings?</a:t>
          </a:r>
        </a:p>
      </xdr:txBody>
    </xdr:sp>
    <xdr:clientData/>
  </xdr:twoCellAnchor>
  <xdr:twoCellAnchor editAs="oneCell">
    <xdr:from>
      <xdr:col>0</xdr:col>
      <xdr:colOff>1234281</xdr:colOff>
      <xdr:row>25</xdr:row>
      <xdr:rowOff>357187</xdr:rowOff>
    </xdr:from>
    <xdr:to>
      <xdr:col>0</xdr:col>
      <xdr:colOff>3084163</xdr:colOff>
      <xdr:row>37</xdr:row>
      <xdr:rowOff>38099</xdr:rowOff>
    </xdr:to>
    <xdr:pic>
      <xdr:nvPicPr>
        <xdr:cNvPr id="17" name="Graphic 16">
          <a:extLst>
            <a:ext uri="{FF2B5EF4-FFF2-40B4-BE49-F238E27FC236}">
              <a16:creationId xmlns:a16="http://schemas.microsoft.com/office/drawing/2014/main" id="{50087F75-6C92-4A99-9E69-0BF4EE902143}"/>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234281" y="8659812"/>
          <a:ext cx="1849882" cy="1957387"/>
        </a:xfrm>
        <a:prstGeom prst="rect">
          <a:avLst/>
        </a:prstGeom>
      </xdr:spPr>
    </xdr:pic>
    <xdr:clientData/>
  </xdr:twoCellAnchor>
  <xdr:twoCellAnchor editAs="oneCell">
    <xdr:from>
      <xdr:col>11</xdr:col>
      <xdr:colOff>76200</xdr:colOff>
      <xdr:row>26</xdr:row>
      <xdr:rowOff>152400</xdr:rowOff>
    </xdr:from>
    <xdr:to>
      <xdr:col>13</xdr:col>
      <xdr:colOff>200026</xdr:colOff>
      <xdr:row>37</xdr:row>
      <xdr:rowOff>30957</xdr:rowOff>
    </xdr:to>
    <xdr:pic>
      <xdr:nvPicPr>
        <xdr:cNvPr id="19" name="Graphic 4">
          <a:extLst>
            <a:ext uri="{FF2B5EF4-FFF2-40B4-BE49-F238E27FC236}">
              <a16:creationId xmlns:a16="http://schemas.microsoft.com/office/drawing/2014/main" id="{A32446B3-D165-463D-A896-E16A69BA0169}"/>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3011150" y="7981950"/>
          <a:ext cx="1724026" cy="1764507"/>
        </a:xfrm>
        <a:prstGeom prst="rect">
          <a:avLst/>
        </a:prstGeom>
      </xdr:spPr>
    </xdr:pic>
    <xdr:clientData/>
  </xdr:twoCellAnchor>
  <xdr:twoCellAnchor>
    <xdr:from>
      <xdr:col>3</xdr:col>
      <xdr:colOff>841375</xdr:colOff>
      <xdr:row>16</xdr:row>
      <xdr:rowOff>79374</xdr:rowOff>
    </xdr:from>
    <xdr:to>
      <xdr:col>7</xdr:col>
      <xdr:colOff>428626</xdr:colOff>
      <xdr:row>31</xdr:row>
      <xdr:rowOff>15874</xdr:rowOff>
    </xdr:to>
    <xdr:sp macro="" textlink="">
      <xdr:nvSpPr>
        <xdr:cNvPr id="20" name="Rectangle 19">
          <a:extLst>
            <a:ext uri="{FF2B5EF4-FFF2-40B4-BE49-F238E27FC236}">
              <a16:creationId xmlns:a16="http://schemas.microsoft.com/office/drawing/2014/main" id="{B76A950F-1E22-C3CD-B8BF-AC784AC9D5BD}"/>
            </a:ext>
          </a:extLst>
        </xdr:cNvPr>
        <xdr:cNvSpPr/>
      </xdr:nvSpPr>
      <xdr:spPr>
        <a:xfrm>
          <a:off x="6302375" y="5730874"/>
          <a:ext cx="3635376" cy="3508375"/>
        </a:xfrm>
        <a:prstGeom prst="rect">
          <a:avLst/>
        </a:prstGeom>
        <a:no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876299</xdr:colOff>
      <xdr:row>23</xdr:row>
      <xdr:rowOff>76199</xdr:rowOff>
    </xdr:from>
    <xdr:to>
      <xdr:col>11</xdr:col>
      <xdr:colOff>571500</xdr:colOff>
      <xdr:row>54</xdr:row>
      <xdr:rowOff>209548</xdr:rowOff>
    </xdr:to>
    <xdr:graphicFrame macro="">
      <xdr:nvGraphicFramePr>
        <xdr:cNvPr id="5" name="Chart 4">
          <a:extLst>
            <a:ext uri="{FF2B5EF4-FFF2-40B4-BE49-F238E27FC236}">
              <a16:creationId xmlns:a16="http://schemas.microsoft.com/office/drawing/2014/main" id="{A9E3A484-84F0-41D9-9E36-D5A10FD5EF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639906</xdr:colOff>
      <xdr:row>22</xdr:row>
      <xdr:rowOff>20781</xdr:rowOff>
    </xdr:from>
    <xdr:to>
      <xdr:col>25</xdr:col>
      <xdr:colOff>609600</xdr:colOff>
      <xdr:row>55</xdr:row>
      <xdr:rowOff>38100</xdr:rowOff>
    </xdr:to>
    <xdr:graphicFrame macro="">
      <xdr:nvGraphicFramePr>
        <xdr:cNvPr id="6" name="Chart 5">
          <a:extLst>
            <a:ext uri="{FF2B5EF4-FFF2-40B4-BE49-F238E27FC236}">
              <a16:creationId xmlns:a16="http://schemas.microsoft.com/office/drawing/2014/main" id="{8840CD75-64C5-47FB-A325-990AF5B26D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666751</xdr:colOff>
      <xdr:row>62</xdr:row>
      <xdr:rowOff>95250</xdr:rowOff>
    </xdr:from>
    <xdr:to>
      <xdr:col>11</xdr:col>
      <xdr:colOff>666750</xdr:colOff>
      <xdr:row>95</xdr:row>
      <xdr:rowOff>0</xdr:rowOff>
    </xdr:to>
    <xdr:graphicFrame macro="">
      <xdr:nvGraphicFramePr>
        <xdr:cNvPr id="7" name="Chart 6">
          <a:extLst>
            <a:ext uri="{FF2B5EF4-FFF2-40B4-BE49-F238E27FC236}">
              <a16:creationId xmlns:a16="http://schemas.microsoft.com/office/drawing/2014/main" id="{BE5847D7-9D99-4135-95C3-4C68555494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666750</xdr:colOff>
      <xdr:row>62</xdr:row>
      <xdr:rowOff>81642</xdr:rowOff>
    </xdr:from>
    <xdr:to>
      <xdr:col>25</xdr:col>
      <xdr:colOff>570551</xdr:colOff>
      <xdr:row>94</xdr:row>
      <xdr:rowOff>114300</xdr:rowOff>
    </xdr:to>
    <xdr:graphicFrame macro="">
      <xdr:nvGraphicFramePr>
        <xdr:cNvPr id="8" name="Chart 7">
          <a:extLst>
            <a:ext uri="{FF2B5EF4-FFF2-40B4-BE49-F238E27FC236}">
              <a16:creationId xmlns:a16="http://schemas.microsoft.com/office/drawing/2014/main" id="{17DAB711-95B5-465C-9127-17049328B84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14</xdr:col>
      <xdr:colOff>933450</xdr:colOff>
      <xdr:row>106</xdr:row>
      <xdr:rowOff>69848</xdr:rowOff>
    </xdr:from>
    <xdr:to>
      <xdr:col>27</xdr:col>
      <xdr:colOff>19050</xdr:colOff>
      <xdr:row>142</xdr:row>
      <xdr:rowOff>28575</xdr:rowOff>
    </xdr:to>
    <xdr:graphicFrame macro="">
      <xdr:nvGraphicFramePr>
        <xdr:cNvPr id="10" name="Chart 9">
          <a:extLst>
            <a:ext uri="{FF2B5EF4-FFF2-40B4-BE49-F238E27FC236}">
              <a16:creationId xmlns:a16="http://schemas.microsoft.com/office/drawing/2014/main" id="{9BB9BBAE-86C4-4598-89B1-D32D27DD822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1333500</xdr:colOff>
      <xdr:row>145</xdr:row>
      <xdr:rowOff>183615</xdr:rowOff>
    </xdr:from>
    <xdr:to>
      <xdr:col>14</xdr:col>
      <xdr:colOff>242455</xdr:colOff>
      <xdr:row>181</xdr:row>
      <xdr:rowOff>156772</xdr:rowOff>
    </xdr:to>
    <xdr:graphicFrame macro="">
      <xdr:nvGraphicFramePr>
        <xdr:cNvPr id="11" name="Chart 10">
          <a:extLst>
            <a:ext uri="{FF2B5EF4-FFF2-40B4-BE49-F238E27FC236}">
              <a16:creationId xmlns:a16="http://schemas.microsoft.com/office/drawing/2014/main" id="{DEDFB3DF-A3F2-477E-8EC8-846780776D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14</xdr:col>
      <xdr:colOff>974065</xdr:colOff>
      <xdr:row>145</xdr:row>
      <xdr:rowOff>138545</xdr:rowOff>
    </xdr:from>
    <xdr:to>
      <xdr:col>27</xdr:col>
      <xdr:colOff>62840</xdr:colOff>
      <xdr:row>181</xdr:row>
      <xdr:rowOff>104447</xdr:rowOff>
    </xdr:to>
    <xdr:graphicFrame macro="">
      <xdr:nvGraphicFramePr>
        <xdr:cNvPr id="12" name="Chart 11">
          <a:extLst>
            <a:ext uri="{FF2B5EF4-FFF2-40B4-BE49-F238E27FC236}">
              <a16:creationId xmlns:a16="http://schemas.microsoft.com/office/drawing/2014/main" id="{EA77B1F2-6B7D-427F-9B80-627968192A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1320800</xdr:colOff>
      <xdr:row>106</xdr:row>
      <xdr:rowOff>69274</xdr:rowOff>
    </xdr:from>
    <xdr:to>
      <xdr:col>14</xdr:col>
      <xdr:colOff>200025</xdr:colOff>
      <xdr:row>142</xdr:row>
      <xdr:rowOff>51956</xdr:rowOff>
    </xdr:to>
    <xdr:graphicFrame macro="">
      <xdr:nvGraphicFramePr>
        <xdr:cNvPr id="13" name="Chart 12">
          <a:extLst>
            <a:ext uri="{FF2B5EF4-FFF2-40B4-BE49-F238E27FC236}">
              <a16:creationId xmlns:a16="http://schemas.microsoft.com/office/drawing/2014/main" id="{498FEF52-195D-4D68-A3FB-28C68A02D2F8}"/>
            </a:ext>
            <a:ext uri="{147F2762-F138-4A5C-976F-8EAC2B608ADB}">
              <a16:predDERef xmlns:a16="http://schemas.microsoft.com/office/drawing/2014/main" pred="{EA77B1F2-6B7D-427F-9B80-627968192A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9</xdr:col>
      <xdr:colOff>527049</xdr:colOff>
      <xdr:row>3</xdr:row>
      <xdr:rowOff>234372</xdr:rowOff>
    </xdr:from>
    <xdr:to>
      <xdr:col>19</xdr:col>
      <xdr:colOff>675410</xdr:colOff>
      <xdr:row>6</xdr:row>
      <xdr:rowOff>277091</xdr:rowOff>
    </xdr:to>
    <xdr:sp macro="" textlink="">
      <xdr:nvSpPr>
        <xdr:cNvPr id="2" name="Rectangle: Rounded Corners 1">
          <a:extLst>
            <a:ext uri="{FF2B5EF4-FFF2-40B4-BE49-F238E27FC236}">
              <a16:creationId xmlns:a16="http://schemas.microsoft.com/office/drawing/2014/main" id="{AC3CC059-0925-CD6A-2649-337930421B16}"/>
            </a:ext>
          </a:extLst>
        </xdr:cNvPr>
        <xdr:cNvSpPr/>
      </xdr:nvSpPr>
      <xdr:spPr>
        <a:xfrm>
          <a:off x="9619094" y="1862281"/>
          <a:ext cx="9292361" cy="891310"/>
        </a:xfrm>
        <a:prstGeom prst="roundRect">
          <a:avLst>
            <a:gd name="adj" fmla="val 18610"/>
          </a:avLst>
        </a:prstGeom>
        <a:solidFill>
          <a:srgbClr val="009BD9"/>
        </a:solidFill>
        <a:ln>
          <a:solidFill>
            <a:srgbClr val="009BD9"/>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800"/>
            <a:t>These numbers show</a:t>
          </a:r>
          <a:r>
            <a:rPr lang="en-GB" sz="1800" baseline="0"/>
            <a:t> the quality of your data, so is there any missing data points? Do you have any duplicated exhibitors? Have you included all the stand spaces?</a:t>
          </a:r>
          <a:endParaRPr lang="en-GB" sz="1800"/>
        </a:p>
      </xdr:txBody>
    </xdr:sp>
    <xdr:clientData/>
  </xdr:twoCellAnchor>
  <xdr:twoCellAnchor editAs="oneCell">
    <xdr:from>
      <xdr:col>0</xdr:col>
      <xdr:colOff>219076</xdr:colOff>
      <xdr:row>0</xdr:row>
      <xdr:rowOff>206376</xdr:rowOff>
    </xdr:from>
    <xdr:to>
      <xdr:col>1</xdr:col>
      <xdr:colOff>381001</xdr:colOff>
      <xdr:row>0</xdr:row>
      <xdr:rowOff>1055796</xdr:rowOff>
    </xdr:to>
    <xdr:pic>
      <xdr:nvPicPr>
        <xdr:cNvPr id="3" name="Picture 2">
          <a:extLst>
            <a:ext uri="{FF2B5EF4-FFF2-40B4-BE49-F238E27FC236}">
              <a16:creationId xmlns:a16="http://schemas.microsoft.com/office/drawing/2014/main" id="{4D0C371A-6BBF-493E-A9D6-53D17ECFD014}"/>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219076" y="206376"/>
          <a:ext cx="1543050" cy="849420"/>
        </a:xfrm>
        <a:prstGeom prst="rect">
          <a:avLst/>
        </a:prstGeom>
      </xdr:spPr>
    </xdr:pic>
    <xdr:clientData/>
  </xdr:twoCellAnchor>
  <xdr:twoCellAnchor>
    <xdr:from>
      <xdr:col>9</xdr:col>
      <xdr:colOff>535996</xdr:colOff>
      <xdr:row>12</xdr:row>
      <xdr:rowOff>112568</xdr:rowOff>
    </xdr:from>
    <xdr:to>
      <xdr:col>14</xdr:col>
      <xdr:colOff>1831395</xdr:colOff>
      <xdr:row>16</xdr:row>
      <xdr:rowOff>41130</xdr:rowOff>
    </xdr:to>
    <xdr:sp macro="" textlink="">
      <xdr:nvSpPr>
        <xdr:cNvPr id="15" name="Rectangle: Rounded Corners 14">
          <a:extLst>
            <a:ext uri="{FF2B5EF4-FFF2-40B4-BE49-F238E27FC236}">
              <a16:creationId xmlns:a16="http://schemas.microsoft.com/office/drawing/2014/main" id="{C5BDF35A-EBEB-4D15-9F3C-405E22D3F938}"/>
            </a:ext>
          </a:extLst>
        </xdr:cNvPr>
        <xdr:cNvSpPr/>
      </xdr:nvSpPr>
      <xdr:spPr>
        <a:xfrm>
          <a:off x="9628041" y="4009159"/>
          <a:ext cx="5105399" cy="1019607"/>
        </a:xfrm>
        <a:prstGeom prst="roundRect">
          <a:avLst/>
        </a:prstGeom>
        <a:solidFill>
          <a:srgbClr val="009BD9"/>
        </a:solidFill>
        <a:ln>
          <a:solidFill>
            <a:srgbClr val="009BD9"/>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800"/>
            <a:t>These numbers show</a:t>
          </a:r>
          <a:r>
            <a:rPr lang="en-GB" sz="1800" baseline="0"/>
            <a:t> you some basic facts about your data.</a:t>
          </a:r>
          <a:endParaRPr lang="en-GB" sz="1800"/>
        </a:p>
      </xdr:txBody>
    </xdr:sp>
    <xdr:clientData/>
  </xdr:twoCellAnchor>
  <xdr:twoCellAnchor>
    <xdr:from>
      <xdr:col>27</xdr:col>
      <xdr:colOff>460375</xdr:colOff>
      <xdr:row>125</xdr:row>
      <xdr:rowOff>168275</xdr:rowOff>
    </xdr:from>
    <xdr:to>
      <xdr:col>34</xdr:col>
      <xdr:colOff>450272</xdr:colOff>
      <xdr:row>164</xdr:row>
      <xdr:rowOff>69273</xdr:rowOff>
    </xdr:to>
    <xdr:sp macro="" textlink="">
      <xdr:nvSpPr>
        <xdr:cNvPr id="16" name="Rectangle: Rounded Corners 15">
          <a:extLst>
            <a:ext uri="{FF2B5EF4-FFF2-40B4-BE49-F238E27FC236}">
              <a16:creationId xmlns:a16="http://schemas.microsoft.com/office/drawing/2014/main" id="{F397D473-8460-4962-8CDA-926BD52511AF}"/>
            </a:ext>
          </a:extLst>
        </xdr:cNvPr>
        <xdr:cNvSpPr/>
      </xdr:nvSpPr>
      <xdr:spPr>
        <a:xfrm>
          <a:off x="25000239" y="28379593"/>
          <a:ext cx="5323897" cy="8005907"/>
        </a:xfrm>
        <a:prstGeom prst="roundRect">
          <a:avLst/>
        </a:prstGeom>
        <a:solidFill>
          <a:srgbClr val="009BD9"/>
        </a:solidFill>
        <a:ln>
          <a:solidFill>
            <a:srgbClr val="009BD9"/>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800"/>
            <a:t>These charts are helpful for understand what strategies you can implement to reduce the number of stands at your event. </a:t>
          </a:r>
        </a:p>
        <a:p>
          <a:pPr algn="l"/>
          <a:endParaRPr lang="en-GB" sz="1800"/>
        </a:p>
        <a:p>
          <a:pPr algn="l"/>
          <a:r>
            <a:rPr lang="en-GB" sz="1800"/>
            <a:t>Do you have a high percentage of single use stands that fall in the 0-18</a:t>
          </a:r>
          <a:r>
            <a:rPr lang="en-GB" sz="1800" baseline="0"/>
            <a:t> M2 </a:t>
          </a:r>
          <a:r>
            <a:rPr lang="en-GB" sz="1800"/>
            <a:t>bucket? Consider implementing a minimum space size of 19</a:t>
          </a:r>
          <a:r>
            <a:rPr lang="en-GB" sz="1800" baseline="0"/>
            <a:t> M2 </a:t>
          </a:r>
          <a:r>
            <a:rPr lang="en-GB" sz="1800"/>
            <a:t>to convert these smaller stands to reusable. If you have a premium sustainable/upgraded shell option that you offer through your general service contractor, make sure to mention that alongside this change. </a:t>
          </a:r>
        </a:p>
        <a:p>
          <a:pPr algn="l"/>
          <a:endParaRPr lang="en-GB" sz="1800"/>
        </a:p>
        <a:p>
          <a:pPr algn="l"/>
          <a:r>
            <a:rPr lang="en-GB" sz="1800"/>
            <a:t>You may notice that you have a small number of very large single use stands. If you were able to have a direct conversation with these exhibitors on Better Stands and the benefits they'd gain from moving to reusable, you could have a more impactful reduction in single use stands the following year. </a:t>
          </a:r>
        </a:p>
      </xdr:txBody>
    </xdr:sp>
    <xdr:clientData/>
  </xdr:twoCellAnchor>
  <xdr:twoCellAnchor>
    <xdr:from>
      <xdr:col>19</xdr:col>
      <xdr:colOff>847725</xdr:colOff>
      <xdr:row>216</xdr:row>
      <xdr:rowOff>163513</xdr:rowOff>
    </xdr:from>
    <xdr:to>
      <xdr:col>25</xdr:col>
      <xdr:colOff>554182</xdr:colOff>
      <xdr:row>245</xdr:row>
      <xdr:rowOff>0</xdr:rowOff>
    </xdr:to>
    <xdr:sp macro="" textlink="">
      <xdr:nvSpPr>
        <xdr:cNvPr id="17" name="Rectangle: Rounded Corners 16">
          <a:extLst>
            <a:ext uri="{FF2B5EF4-FFF2-40B4-BE49-F238E27FC236}">
              <a16:creationId xmlns:a16="http://schemas.microsoft.com/office/drawing/2014/main" id="{C2C5B4BD-2E37-48EC-ABB6-9C54BFCE22E8}"/>
            </a:ext>
          </a:extLst>
        </xdr:cNvPr>
        <xdr:cNvSpPr/>
      </xdr:nvSpPr>
      <xdr:spPr>
        <a:xfrm>
          <a:off x="19083770" y="47494104"/>
          <a:ext cx="4486276" cy="5863214"/>
        </a:xfrm>
        <a:prstGeom prst="roundRect">
          <a:avLst/>
        </a:prstGeom>
        <a:solidFill>
          <a:srgbClr val="009BD9"/>
        </a:solidFill>
        <a:ln>
          <a:solidFill>
            <a:srgbClr val="009BD9"/>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800"/>
            <a:t>Do you notice a single contractor building a significant proportion of Better Stands from this data?</a:t>
          </a:r>
        </a:p>
        <a:p>
          <a:pPr algn="l"/>
          <a:endParaRPr lang="en-GB" sz="1800"/>
        </a:p>
        <a:p>
          <a:pPr algn="l"/>
          <a:r>
            <a:rPr lang="en-GB" sz="1800"/>
            <a:t>Would a conversation with them about their reusable options and the programme help move some of these stands to reusable next year?</a:t>
          </a:r>
        </a:p>
        <a:p>
          <a:pPr algn="l"/>
          <a:endParaRPr lang="en-GB" sz="1800"/>
        </a:p>
        <a:p>
          <a:pPr algn="l"/>
          <a:r>
            <a:rPr lang="en-GB" sz="1800"/>
            <a:t>Look for possible trends with this information? Where is this contractor coming from? Is it local to the event? Have you had issues related to safety etc. with this contractor? </a:t>
          </a:r>
        </a:p>
      </xdr:txBody>
    </xdr:sp>
    <xdr:clientData/>
  </xdr:twoCellAnchor>
  <xdr:twoCellAnchor>
    <xdr:from>
      <xdr:col>28</xdr:col>
      <xdr:colOff>571500</xdr:colOff>
      <xdr:row>49</xdr:row>
      <xdr:rowOff>0</xdr:rowOff>
    </xdr:from>
    <xdr:to>
      <xdr:col>34</xdr:col>
      <xdr:colOff>103909</xdr:colOff>
      <xdr:row>63</xdr:row>
      <xdr:rowOff>121227</xdr:rowOff>
    </xdr:to>
    <xdr:sp macro="" textlink="">
      <xdr:nvSpPr>
        <xdr:cNvPr id="18" name="Rectangle: Rounded Corners 17">
          <a:extLst>
            <a:ext uri="{FF2B5EF4-FFF2-40B4-BE49-F238E27FC236}">
              <a16:creationId xmlns:a16="http://schemas.microsoft.com/office/drawing/2014/main" id="{BF3F5495-CFD5-485F-B722-E1E3F2CFB1D7}"/>
            </a:ext>
          </a:extLst>
        </xdr:cNvPr>
        <xdr:cNvSpPr/>
      </xdr:nvSpPr>
      <xdr:spPr>
        <a:xfrm>
          <a:off x="25873364" y="12243955"/>
          <a:ext cx="4104409" cy="3117272"/>
        </a:xfrm>
        <a:prstGeom prst="roundRect">
          <a:avLst/>
        </a:prstGeom>
        <a:solidFill>
          <a:srgbClr val="009BD9"/>
        </a:solidFill>
        <a:ln>
          <a:solidFill>
            <a:srgbClr val="009BD9"/>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800"/>
            <a:t>This shows the breakdown</a:t>
          </a:r>
          <a:r>
            <a:rPr lang="en-GB" sz="1800" baseline="0"/>
            <a:t> of your space only stands, first in terms of M2 and second in terms of count of stands. </a:t>
          </a:r>
        </a:p>
        <a:p>
          <a:pPr algn="l"/>
          <a:r>
            <a:rPr lang="en-GB" sz="1800" baseline="0"/>
            <a:t>We always look at M2 first as it gives us a better and more accurate understanding of volume of Single Use stands.</a:t>
          </a:r>
          <a:endParaRPr lang="en-GB" sz="1800"/>
        </a:p>
      </xdr:txBody>
    </xdr:sp>
    <xdr:clientData/>
  </xdr:twoCellAnchor>
  <xdr:twoCellAnchor>
    <xdr:from>
      <xdr:col>0</xdr:col>
      <xdr:colOff>1190624</xdr:colOff>
      <xdr:row>197</xdr:row>
      <xdr:rowOff>142874</xdr:rowOff>
    </xdr:from>
    <xdr:to>
      <xdr:col>19</xdr:col>
      <xdr:colOff>166687</xdr:colOff>
      <xdr:row>237</xdr:row>
      <xdr:rowOff>142873</xdr:rowOff>
    </xdr:to>
    <xdr:graphicFrame macro="">
      <xdr:nvGraphicFramePr>
        <xdr:cNvPr id="30" name="Chart 8">
          <a:extLst>
            <a:ext uri="{FF2B5EF4-FFF2-40B4-BE49-F238E27FC236}">
              <a16:creationId xmlns:a16="http://schemas.microsoft.com/office/drawing/2014/main" id="{6A099AF7-DB10-4B7F-A878-A3B4E14DCF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0</xdr:col>
      <xdr:colOff>1203613</xdr:colOff>
      <xdr:row>239</xdr:row>
      <xdr:rowOff>151534</xdr:rowOff>
    </xdr:from>
    <xdr:to>
      <xdr:col>19</xdr:col>
      <xdr:colOff>171016</xdr:colOff>
      <xdr:row>279</xdr:row>
      <xdr:rowOff>103908</xdr:rowOff>
    </xdr:to>
    <xdr:graphicFrame macro="">
      <xdr:nvGraphicFramePr>
        <xdr:cNvPr id="31" name="Chart 30">
          <a:extLst>
            <a:ext uri="{FF2B5EF4-FFF2-40B4-BE49-F238E27FC236}">
              <a16:creationId xmlns:a16="http://schemas.microsoft.com/office/drawing/2014/main" id="{28B8106B-6454-4A5B-9388-3199C1FF2BB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583405</xdr:colOff>
      <xdr:row>0</xdr:row>
      <xdr:rowOff>119062</xdr:rowOff>
    </xdr:from>
    <xdr:to>
      <xdr:col>1</xdr:col>
      <xdr:colOff>1234280</xdr:colOff>
      <xdr:row>0</xdr:row>
      <xdr:rowOff>887104</xdr:rowOff>
    </xdr:to>
    <xdr:pic>
      <xdr:nvPicPr>
        <xdr:cNvPr id="4" name="Picture 3">
          <a:extLst>
            <a:ext uri="{FF2B5EF4-FFF2-40B4-BE49-F238E27FC236}">
              <a16:creationId xmlns:a16="http://schemas.microsoft.com/office/drawing/2014/main" id="{896E60B2-3BB4-4AAA-BE51-E7C0451E2C9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3405" y="119062"/>
          <a:ext cx="1412875" cy="768042"/>
        </a:xfrm>
        <a:prstGeom prst="rect">
          <a:avLst/>
        </a:prstGeom>
      </xdr:spPr>
    </xdr:pic>
    <xdr:clientData/>
  </xdr:twoCellAnchor>
  <xdr:twoCellAnchor>
    <xdr:from>
      <xdr:col>5</xdr:col>
      <xdr:colOff>523874</xdr:colOff>
      <xdr:row>0</xdr:row>
      <xdr:rowOff>357188</xdr:rowOff>
    </xdr:from>
    <xdr:to>
      <xdr:col>10</xdr:col>
      <xdr:colOff>726280</xdr:colOff>
      <xdr:row>0</xdr:row>
      <xdr:rowOff>928687</xdr:rowOff>
    </xdr:to>
    <xdr:sp macro="" textlink="">
      <xdr:nvSpPr>
        <xdr:cNvPr id="2" name="Rectangle: Rounded Corners 1">
          <a:extLst>
            <a:ext uri="{FF2B5EF4-FFF2-40B4-BE49-F238E27FC236}">
              <a16:creationId xmlns:a16="http://schemas.microsoft.com/office/drawing/2014/main" id="{326ABB71-8685-4071-9ECF-FD6D2D146276}"/>
            </a:ext>
          </a:extLst>
        </xdr:cNvPr>
        <xdr:cNvSpPr/>
      </xdr:nvSpPr>
      <xdr:spPr>
        <a:xfrm>
          <a:off x="8989218" y="357188"/>
          <a:ext cx="4774406" cy="571499"/>
        </a:xfrm>
        <a:prstGeom prst="roundRect">
          <a:avLst/>
        </a:prstGeom>
        <a:solidFill>
          <a:srgbClr val="009BD9"/>
        </a:solidFill>
        <a:ln>
          <a:solidFill>
            <a:srgbClr val="009BD9"/>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n-GB" sz="1400"/>
            <a:t>The below</a:t>
          </a:r>
          <a:r>
            <a:rPr lang="en-GB" sz="1400" baseline="0"/>
            <a:t> tables provide further detail and analysis </a:t>
          </a:r>
          <a:endParaRPr lang="en-GB" sz="1400"/>
        </a:p>
      </xdr:txBody>
    </xdr:sp>
    <xdr:clientData/>
  </xdr:twoCellAnchor>
</xdr:wsDr>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Mohamed, Abubakar" refreshedDate="45979.704037268515" backgroundQuery="1" createdVersion="8" refreshedVersion="8" minRefreshableVersion="3" recordCount="0" supportSubquery="1" supportAdvancedDrill="1" xr:uid="{35325960-F590-460F-80C2-86C2326F387E}">
  <cacheSource type="external" connectionId="2"/>
  <cacheFields count="2">
    <cacheField name="[Measures].[Sum of Total Stand Space (m2)]" caption="Sum of Total Stand Space (m2)" numFmtId="0" hierarchy="5" level="32767"/>
    <cacheField name="[On_Site_Check].[Contractor Name].[Contractor Name]" caption="Contractor Name" numFmtId="0" level="1">
      <sharedItems count="5">
        <s v="Contractor 2"/>
        <s v="Contractor 3"/>
        <s v="Contractor 4"/>
        <s v="Contractor 5"/>
        <s v="Contractor 6"/>
      </sharedItems>
    </cacheField>
  </cacheFields>
  <cacheHierarchies count="7">
    <cacheHierarchy uniqueName="[On_Site_Check].[Contractor Name]" caption="Contractor Name" attribute="1" defaultMemberUniqueName="[On_Site_Check].[Contractor Name].[All]" allUniqueName="[On_Site_Check].[Contractor Name].[All]" dimensionUniqueName="[On_Site_Check]" displayFolder="" count="2" memberValueDatatype="130" unbalanced="0">
      <fieldsUsage count="2">
        <fieldUsage x="-1"/>
        <fieldUsage x="1"/>
      </fieldsUsage>
    </cacheHierarchy>
    <cacheHierarchy uniqueName="[On_Site_Check].[Total Stand Space (m2)]" caption="Total Stand Space (m2)" attribute="1" defaultMemberUniqueName="[On_Site_Check].[Total Stand Space (m2)].[All]" allUniqueName="[On_Site_Check].[Total Stand Space (m2)].[All]" dimensionUniqueName="[On_Site_Check]" displayFolder="" count="0" memberValueDatatype="5" unbalanced="0"/>
    <cacheHierarchy uniqueName="[On_Site_Check].[Number of Stands]" caption="Number of Stands" attribute="1" defaultMemberUniqueName="[On_Site_Check].[Number of Stands].[All]" allUniqueName="[On_Site_Check].[Number of Stands].[All]" dimensionUniqueName="[On_Site_Check]" displayFolder="" count="0" memberValueDatatype="20" unbalanced="0"/>
    <cacheHierarchy uniqueName="[Measures].[__XL_Count On_Site_Check]" caption="__XL_Count On_Site_Check" measure="1" displayFolder="" measureGroup="On_Site_Check" count="0" hidden="1"/>
    <cacheHierarchy uniqueName="[Measures].[__No measures defined]" caption="__No measures defined" measure="1" displayFolder="" count="0" hidden="1"/>
    <cacheHierarchy uniqueName="[Measures].[Sum of Total Stand Space (m2)]" caption="Sum of Total Stand Space (m2)" measure="1" displayFolder="" measureGroup="On_Site_Check" count="0" oneField="1" hidden="1">
      <fieldsUsage count="1">
        <fieldUsage x="0"/>
      </fieldsUsage>
      <extLst>
        <ext xmlns:x15="http://schemas.microsoft.com/office/spreadsheetml/2010/11/main" uri="{B97F6D7D-B522-45F9-BDA1-12C45D357490}">
          <x15:cacheHierarchy aggregatedColumn="1"/>
        </ext>
      </extLst>
    </cacheHierarchy>
    <cacheHierarchy uniqueName="[Measures].[Sum of Number of Stands]" caption="Sum of Number of Stands" measure="1" displayFolder="" measureGroup="On_Site_Check" count="0" hidden="1">
      <extLst>
        <ext xmlns:x15="http://schemas.microsoft.com/office/spreadsheetml/2010/11/main" uri="{B97F6D7D-B522-45F9-BDA1-12C45D357490}">
          <x15:cacheHierarchy aggregatedColumn="2"/>
        </ext>
      </extLst>
    </cacheHierarchy>
  </cacheHierarchies>
  <kpis count="0"/>
  <dimensions count="2">
    <dimension measure="1" name="Measures" uniqueName="[Measures]" caption="Measures"/>
    <dimension name="On_Site_Check" uniqueName="[On_Site_Check]" caption="On_Site_Check"/>
  </dimensions>
  <measureGroups count="1">
    <measureGroup name="On_Site_Check" caption="On_Site_Check"/>
  </measureGroups>
  <maps count="1">
    <map measureGroup="0" dimension="1"/>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Mohamed, Abubakar" refreshedDate="45979.704130902777" backgroundQuery="1" createdVersion="8" refreshedVersion="8" minRefreshableVersion="3" recordCount="0" supportSubquery="1" supportAdvancedDrill="1" xr:uid="{45C0D69E-23E2-4A44-8789-06D48AE793F0}">
  <cacheSource type="external" connectionId="2"/>
  <cacheFields count="2">
    <cacheField name="[On_Site_Check].[Contractor Name].[Contractor Name]" caption="Contractor Name" numFmtId="0" level="1">
      <sharedItems count="5">
        <s v="Contractor 2"/>
        <s v="Contractor 3"/>
        <s v="Contractor 4"/>
        <s v="Contractor 5"/>
        <s v="Contractor 6"/>
      </sharedItems>
    </cacheField>
    <cacheField name="[Measures].[Sum of Number of Stands]" caption="Sum of Number of Stands" numFmtId="0" hierarchy="6" level="32767"/>
  </cacheFields>
  <cacheHierarchies count="7">
    <cacheHierarchy uniqueName="[On_Site_Check].[Contractor Name]" caption="Contractor Name" attribute="1" defaultMemberUniqueName="[On_Site_Check].[Contractor Name].[All]" allUniqueName="[On_Site_Check].[Contractor Name].[All]" dimensionUniqueName="[On_Site_Check]" displayFolder="" count="2" memberValueDatatype="130" unbalanced="0">
      <fieldsUsage count="2">
        <fieldUsage x="-1"/>
        <fieldUsage x="0"/>
      </fieldsUsage>
    </cacheHierarchy>
    <cacheHierarchy uniqueName="[On_Site_Check].[Total Stand Space (m2)]" caption="Total Stand Space (m2)" attribute="1" defaultMemberUniqueName="[On_Site_Check].[Total Stand Space (m2)].[All]" allUniqueName="[On_Site_Check].[Total Stand Space (m2)].[All]" dimensionUniqueName="[On_Site_Check]" displayFolder="" count="0" memberValueDatatype="5" unbalanced="0"/>
    <cacheHierarchy uniqueName="[On_Site_Check].[Number of Stands]" caption="Number of Stands" attribute="1" defaultMemberUniqueName="[On_Site_Check].[Number of Stands].[All]" allUniqueName="[On_Site_Check].[Number of Stands].[All]" dimensionUniqueName="[On_Site_Check]" displayFolder="" count="0" memberValueDatatype="20" unbalanced="0"/>
    <cacheHierarchy uniqueName="[Measures].[__XL_Count On_Site_Check]" caption="__XL_Count On_Site_Check" measure="1" displayFolder="" measureGroup="On_Site_Check" count="0" hidden="1"/>
    <cacheHierarchy uniqueName="[Measures].[__No measures defined]" caption="__No measures defined" measure="1" displayFolder="" count="0" hidden="1"/>
    <cacheHierarchy uniqueName="[Measures].[Sum of Total Stand Space (m2)]" caption="Sum of Total Stand Space (m2)" measure="1" displayFolder="" measureGroup="On_Site_Check" count="0" hidden="1">
      <extLst>
        <ext xmlns:x15="http://schemas.microsoft.com/office/spreadsheetml/2010/11/main" uri="{B97F6D7D-B522-45F9-BDA1-12C45D357490}">
          <x15:cacheHierarchy aggregatedColumn="1"/>
        </ext>
      </extLst>
    </cacheHierarchy>
    <cacheHierarchy uniqueName="[Measures].[Sum of Number of Stands]" caption="Sum of Number of Stands" measure="1" displayFolder="" measureGroup="On_Site_Check" count="0" oneField="1" hidden="1">
      <fieldsUsage count="1">
        <fieldUsage x="1"/>
      </fieldsUsage>
      <extLst>
        <ext xmlns:x15="http://schemas.microsoft.com/office/spreadsheetml/2010/11/main" uri="{B97F6D7D-B522-45F9-BDA1-12C45D357490}">
          <x15:cacheHierarchy aggregatedColumn="2"/>
        </ext>
      </extLst>
    </cacheHierarchy>
  </cacheHierarchies>
  <kpis count="0"/>
  <dimensions count="2">
    <dimension measure="1" name="Measures" uniqueName="[Measures]" caption="Measures"/>
    <dimension name="On_Site_Check" uniqueName="[On_Site_Check]" caption="On_Site_Check"/>
  </dimensions>
  <measureGroups count="1">
    <measureGroup name="On_Site_Check" caption="On_Site_Check"/>
  </measureGroups>
  <maps count="1">
    <map measureGroup="0" dimension="1"/>
  </maps>
  <extLst>
    <ext xmlns:x14="http://schemas.microsoft.com/office/spreadsheetml/2009/9/main" uri="{725AE2AE-9491-48be-B2B4-4EB974FC3084}">
      <x14:pivotCacheDefinition supportSubqueryNonVisual="1" supportSubqueryCalcMem="1" supportAddCalcMems="1"/>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C44C4360-64B3-4758-892A-DA00FE9BD2D4}" name="PivotTable20" cacheId="191" applyNumberFormats="0" applyBorderFormats="0" applyFontFormats="0" applyPatternFormats="0" applyAlignmentFormats="0" applyWidthHeightFormats="1" dataCaption="Values" updatedVersion="8" minRefreshableVersion="3" useAutoFormatting="1" subtotalHiddenItems="1" itemPrintTitles="1" createdVersion="8" indent="0" outline="1" outlineData="1" multipleFieldFilters="0" chartFormat="3" rowHeaderCaption="Contractor Name">
  <location ref="K37:L43" firstHeaderRow="1" firstDataRow="1" firstDataCol="1"/>
  <pivotFields count="2">
    <pivotField axis="axisRow" allDrilled="1" subtotalTop="0" showAll="0" sortType="descending" defaultSubtotal="0" defaultAttributeDrillState="1">
      <items count="5">
        <item x="0"/>
        <item x="1"/>
        <item x="2"/>
        <item x="3"/>
        <item x="4"/>
      </items>
      <autoSortScope>
        <pivotArea dataOnly="0" outline="0" fieldPosition="0">
          <references count="1">
            <reference field="4294967294" count="1" selected="0">
              <x v="0"/>
            </reference>
          </references>
        </pivotArea>
      </autoSortScope>
    </pivotField>
    <pivotField dataField="1" subtotalTop="0" showAll="0" defaultSubtotal="0"/>
  </pivotFields>
  <rowFields count="1">
    <field x="0"/>
  </rowFields>
  <rowItems count="6">
    <i>
      <x/>
    </i>
    <i>
      <x v="3"/>
    </i>
    <i>
      <x v="4"/>
    </i>
    <i>
      <x v="1"/>
    </i>
    <i>
      <x v="2"/>
    </i>
    <i t="grand">
      <x/>
    </i>
  </rowItems>
  <colItems count="1">
    <i/>
  </colItems>
  <dataFields count="1">
    <dataField name="Number of Disposable Stands" fld="1" baseField="0" baseItem="0"/>
  </dataFields>
  <formats count="18">
    <format dxfId="46">
      <pivotArea field="0" type="button" dataOnly="0" labelOnly="1" outline="0" axis="axisRow" fieldPosition="0"/>
    </format>
    <format dxfId="47">
      <pivotArea field="0" type="button" dataOnly="0" labelOnly="1" outline="0" axis="axisRow" fieldPosition="0"/>
    </format>
    <format dxfId="48">
      <pivotArea dataOnly="0" labelOnly="1" grandRow="1" outline="0" fieldPosition="0"/>
    </format>
    <format dxfId="49">
      <pivotArea field="0" type="button" dataOnly="0" labelOnly="1" outline="0" axis="axisRow" fieldPosition="0"/>
    </format>
    <format dxfId="50">
      <pivotArea dataOnly="0" labelOnly="1" grandRow="1" outline="0" fieldPosition="0"/>
    </format>
    <format dxfId="51">
      <pivotArea field="0" type="button" dataOnly="0" labelOnly="1" outline="0" axis="axisRow" fieldPosition="0"/>
    </format>
    <format dxfId="52">
      <pivotArea dataOnly="0" labelOnly="1" grandRow="1" outline="0" fieldPosition="0"/>
    </format>
    <format dxfId="53">
      <pivotArea dataOnly="0" labelOnly="1" outline="0" axis="axisValues" fieldPosition="0"/>
    </format>
    <format dxfId="54">
      <pivotArea dataOnly="0" labelOnly="1" outline="0" axis="axisValues" fieldPosition="0"/>
    </format>
    <format dxfId="55">
      <pivotArea outline="0" collapsedLevelsAreSubtotals="1" fieldPosition="0"/>
    </format>
    <format dxfId="56">
      <pivotArea grandRow="1" outline="0" collapsedLevelsAreSubtotals="1" fieldPosition="0"/>
    </format>
    <format dxfId="57">
      <pivotArea dataOnly="0" labelOnly="1" grandRow="1" outline="0" fieldPosition="0"/>
    </format>
    <format dxfId="58">
      <pivotArea grandRow="1" outline="0" collapsedLevelsAreSubtotals="1" fieldPosition="0"/>
    </format>
    <format dxfId="59">
      <pivotArea dataOnly="0" labelOnly="1" grandRow="1" outline="0" fieldPosition="0"/>
    </format>
    <format dxfId="60">
      <pivotArea grandRow="1" outline="0" collapsedLevelsAreSubtotals="1" fieldPosition="0"/>
    </format>
    <format dxfId="61">
      <pivotArea dataOnly="0" labelOnly="1" grandRow="1" outline="0" fieldPosition="0"/>
    </format>
    <format dxfId="62">
      <pivotArea grandRow="1" outline="0" collapsedLevelsAreSubtotals="1" fieldPosition="0"/>
    </format>
    <format dxfId="63">
      <pivotArea dataOnly="0" labelOnly="1" grandRow="1" outline="0" fieldPosition="0"/>
    </format>
  </formats>
  <chartFormats count="2">
    <chartFormat chart="0" format="0" series="1">
      <pivotArea type="data" outline="0" fieldPosition="0">
        <references count="1">
          <reference field="4294967294" count="1" selected="0">
            <x v="0"/>
          </reference>
        </references>
      </pivotArea>
    </chartFormat>
    <chartFormat chart="2" format="2" series="1">
      <pivotArea type="data" outline="0" fieldPosition="0">
        <references count="1">
          <reference field="4294967294" count="1" selected="0">
            <x v="0"/>
          </reference>
        </references>
      </pivotArea>
    </chartFormat>
  </chartFormats>
  <pivotHierarchies count="7">
    <pivotHierarchy dragToData="1"/>
    <pivotHierarchy dragToData="1"/>
    <pivotHierarchy dragToData="1"/>
    <pivotHierarchy dragToRow="0" dragToCol="0" dragToPage="0" dragToData="1"/>
    <pivotHierarchy dragToRow="0" dragToCol="0" dragToPage="0" dragToData="1"/>
    <pivotHierarchy dragToData="1" caption="Stand Space (m2)"/>
    <pivotHierarchy dragToData="1" caption="Number of Disposable Stands"/>
  </pivotHierarchies>
  <pivotTableStyleInfo name="PivotStyleLight16" showRowHeaders="1" showColHeaders="1" showRowStripes="0" showColStripes="0" showLastColumn="1"/>
  <rowHierarchiesUsage count="1">
    <rowHierarchyUsage hierarchyUsage="0"/>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On_Site_Check]"/>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C26ED74F-E124-4AC4-8DB3-D82CAEE9A795}" name="PivotTable19" cacheId="190" applyNumberFormats="0" applyBorderFormats="0" applyFontFormats="0" applyPatternFormats="0" applyAlignmentFormats="0" applyWidthHeightFormats="1" dataCaption="Values" updatedVersion="8" minRefreshableVersion="3" useAutoFormatting="1" subtotalHiddenItems="1" itemPrintTitles="1" createdVersion="8" indent="0" outline="1" outlineData="1" multipleFieldFilters="0" chartFormat="5" rowHeaderCaption="Contractor Name">
  <location ref="E37:F43" firstHeaderRow="1" firstDataRow="1" firstDataCol="1"/>
  <pivotFields count="2">
    <pivotField dataField="1" subtotalTop="0" showAll="0" defaultSubtotal="0"/>
    <pivotField axis="axisRow" allDrilled="1" subtotalTop="0" showAll="0" sortType="descending" defaultSubtotal="0" defaultAttributeDrillState="1">
      <items count="5">
        <item x="0"/>
        <item x="1"/>
        <item x="2"/>
        <item x="3"/>
        <item x="4"/>
      </items>
      <autoSortScope>
        <pivotArea dataOnly="0" outline="0" fieldPosition="0">
          <references count="1">
            <reference field="4294967294" count="1" selected="0">
              <x v="0"/>
            </reference>
          </references>
        </pivotArea>
      </autoSortScope>
    </pivotField>
  </pivotFields>
  <rowFields count="1">
    <field x="1"/>
  </rowFields>
  <rowItems count="6">
    <i>
      <x/>
    </i>
    <i>
      <x v="4"/>
    </i>
    <i>
      <x v="3"/>
    </i>
    <i>
      <x v="1"/>
    </i>
    <i>
      <x v="2"/>
    </i>
    <i t="grand">
      <x/>
    </i>
  </rowItems>
  <colItems count="1">
    <i/>
  </colItems>
  <dataFields count="1">
    <dataField name="Disposable Stand Space (m2)" fld="0" baseField="0" baseItem="0"/>
  </dataFields>
  <formats count="18">
    <format dxfId="28">
      <pivotArea field="1" type="button" dataOnly="0" labelOnly="1" outline="0" axis="axisRow" fieldPosition="0"/>
    </format>
    <format dxfId="29">
      <pivotArea field="1" type="button" dataOnly="0" labelOnly="1" outline="0" axis="axisRow" fieldPosition="0"/>
    </format>
    <format dxfId="30">
      <pivotArea dataOnly="0" labelOnly="1" grandRow="1" outline="0" fieldPosition="0"/>
    </format>
    <format dxfId="31">
      <pivotArea field="1" type="button" dataOnly="0" labelOnly="1" outline="0" axis="axisRow" fieldPosition="0"/>
    </format>
    <format dxfId="32">
      <pivotArea dataOnly="0" labelOnly="1" grandRow="1" outline="0" fieldPosition="0"/>
    </format>
    <format dxfId="33">
      <pivotArea field="1" type="button" dataOnly="0" labelOnly="1" outline="0" axis="axisRow" fieldPosition="0"/>
    </format>
    <format dxfId="34">
      <pivotArea dataOnly="0" labelOnly="1" grandRow="1" outline="0" fieldPosition="0"/>
    </format>
    <format dxfId="35">
      <pivotArea dataOnly="0" labelOnly="1" grandRow="1" outline="0" fieldPosition="0"/>
    </format>
    <format dxfId="36">
      <pivotArea outline="0" collapsedLevelsAreSubtotals="1" fieldPosition="0"/>
    </format>
    <format dxfId="37">
      <pivotArea dataOnly="0" labelOnly="1" outline="0" axis="axisValues" fieldPosition="0"/>
    </format>
    <format dxfId="38">
      <pivotArea dataOnly="0" labelOnly="1" outline="0" axis="axisValues" fieldPosition="0"/>
    </format>
    <format dxfId="39">
      <pivotArea grandRow="1" outline="0" collapsedLevelsAreSubtotals="1" fieldPosition="0"/>
    </format>
    <format dxfId="40">
      <pivotArea grandRow="1" outline="0" collapsedLevelsAreSubtotals="1" fieldPosition="0"/>
    </format>
    <format dxfId="41">
      <pivotArea grandRow="1" outline="0" collapsedLevelsAreSubtotals="1" fieldPosition="0"/>
    </format>
    <format dxfId="42">
      <pivotArea grandRow="1" outline="0" collapsedLevelsAreSubtotals="1" fieldPosition="0"/>
    </format>
    <format dxfId="43">
      <pivotArea grandRow="1" outline="0" collapsedLevelsAreSubtotals="1" fieldPosition="0"/>
    </format>
    <format dxfId="44">
      <pivotArea grandRow="1" outline="0" collapsedLevelsAreSubtotals="1" fieldPosition="0"/>
    </format>
    <format dxfId="45">
      <pivotArea dataOnly="0" labelOnly="1" grandRow="1" outline="0" fieldPosition="0"/>
    </format>
  </formats>
  <chartFormats count="3">
    <chartFormat chart="0" format="0" series="1">
      <pivotArea type="data" outline="0" fieldPosition="0">
        <references count="1">
          <reference field="4294967294" count="1" selected="0">
            <x v="0"/>
          </reference>
        </references>
      </pivotArea>
    </chartFormat>
    <chartFormat chart="1" format="1" series="1">
      <pivotArea type="data" outline="0" fieldPosition="0">
        <references count="1">
          <reference field="4294967294" count="1" selected="0">
            <x v="0"/>
          </reference>
        </references>
      </pivotArea>
    </chartFormat>
    <chartFormat chart="2" format="3" series="1">
      <pivotArea type="data" outline="0" fieldPosition="0">
        <references count="1">
          <reference field="4294967294" count="1" selected="0">
            <x v="0"/>
          </reference>
        </references>
      </pivotArea>
    </chartFormat>
  </chartFormats>
  <pivotHierarchies count="7">
    <pivotHierarchy dragToData="1"/>
    <pivotHierarchy dragToData="1"/>
    <pivotHierarchy dragToData="1"/>
    <pivotHierarchy dragToRow="0" dragToCol="0" dragToPage="0" dragToData="1"/>
    <pivotHierarchy dragToRow="0" dragToCol="0" dragToPage="0" dragToData="1"/>
    <pivotHierarchy dragToData="1" caption="Disposable Stand Space (m2)"/>
    <pivotHierarchy dragToData="1"/>
  </pivotHierarchies>
  <pivotTableStyleInfo name="PivotStyleLight16" showRowHeaders="1" showColHeaders="1" showRowStripes="0" showColStripes="0" showLastColumn="1"/>
  <rowHierarchiesUsage count="1">
    <rowHierarchyUsage hierarchyUsage="0"/>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On_Site_Check]"/>
      </x15:pivotTableUISettings>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6EEEF5F-D6F1-4556-B0E7-15C5FCFD2EA6}" name="On_Site_Check" displayName="On_Site_Check" ref="A11:U802" totalsRowShown="0" headerRowDxfId="23" dataDxfId="22" tableBorderDxfId="21">
  <autoFilter ref="A11:U802" xr:uid="{26EEEF5F-D6F1-4556-B0E7-15C5FCFD2EA6}"/>
  <tableColumns count="21">
    <tableColumn id="1" xr3:uid="{73BFB53E-8F24-402E-9C7F-C391A89B408E}" name="Company and Team Member Marking Stands" dataDxfId="20"/>
    <tableColumn id="2" xr3:uid="{2AEA2C84-742B-44FF-A8BA-49BB30F6D97B}" name="Hall" dataDxfId="19"/>
    <tableColumn id="23" xr3:uid="{557A7367-DC94-4052-974A-0BC642EB524C}" name="Exhibitor Name" dataDxfId="18"/>
    <tableColumn id="22" xr3:uid="{2C292537-237F-4AD3-B5B0-5D001B07E6BB}" name="Contractor Name" dataDxfId="17"/>
    <tableColumn id="3" xr3:uid="{6AB56EF1-6E0D-40C4-9CEE-A35CBB442FC8}" name="Stand Number" dataDxfId="16"/>
    <tableColumn id="4" xr3:uid="{2D34E436-5DA2-43EB-8EF0-EC382C8D3790}" name="Total Stand Size M2" dataDxfId="15"/>
    <tableColumn id="6" xr3:uid="{E58A19FD-3426-43CE-9B77-CD522D4EE19F}" name="Stand Structure &amp; Walls            (e.g. Structure or framework of the stand, walls, panels for meeting rooms, backdrop.)" dataDxfId="14"/>
    <tableColumn id="7" xr3:uid="{987FCDAD-8188-4930-BA8F-31F5041B2145}" name="Platform / Raised Flooring  (Structure of flooring excluding surface covering, e.g. carpet)" dataDxfId="13"/>
    <tableColumn id="8" xr3:uid="{82101241-9B1F-49A4-BED7-D9FA9DAA161D}" name="Furniture &amp; Equipment (Counters, chairs, tables, sofa, coffee table, cabinet, flyer stand, LED walls, TV, AV equipment etc.)" dataDxfId="12"/>
    <tableColumn id="9" xr3:uid="{50924048-17F2-4E8C-9F3B-6BA3DB7CEFBB}" name="Lighting (e.g. All kinds of lightings in the stand and showcases)" dataDxfId="11"/>
    <tableColumn id="10" xr3:uid="{C87083EC-AFAA-4C99-B340-6A2730CF321C}" name="Fascia and/or Overhead Signage (Overhead signage or branding, Fascia, company logo on top of the stand structure)" dataDxfId="10"/>
    <tableColumn id="11" xr3:uid="{E5E8AEBA-9949-4236-85FA-F10C272F2AF3}" name="Rigged Structure (Any rigged structure including lighting gantries or other structural elements.)" dataDxfId="9"/>
    <tableColumn id="12" xr3:uid="{AC130599-4C44-46F6-84DB-C5754D8738BF}" name="Ceiling (Any form of ceiling e.g. fabric ceiling, solid ceiling for lights or stand support" dataDxfId="8"/>
    <tableColumn id="13" xr3:uid="{C870F129-BAD7-49E8-B06C-173F926C35B0}" name="Display Facilities (Built-in or Detachable product display cabinets, Lightboxes etc)" dataDxfId="7"/>
    <tableColumn id="14" xr3:uid="{06BE99C9-0B14-4B31-B1DA-8201D49E675C}" name="Flooring (e.g. carpeting, floor tiling, HDF coverings)" dataDxfId="6"/>
    <tableColumn id="15" xr3:uid="{4603A8A3-6DC5-4312-91C9-3B96ED95414A}" name="Graphics &amp; Decorative Items (e.g. Stand graphics that are wall mounted or floor standing not overhead and any other decorative items such as plants &amp; flowers, models or ornaments)" dataDxfId="5"/>
    <tableColumn id="16" xr3:uid="{BD967562-DD09-4788-A30D-BD57D566CC56}" name="Exhibitor Result" dataDxfId="4">
      <calculatedColumnFormula array="1">IF(COUNTA(G12:P12)=0,"",_xlfn.IFS((COUNTIF(G12:P12,"Y")+COUNTIF(G12:P12,"N/A"))=10,"Gold",(COUNTIF(G12:N12,"Y")+COUNTIF(G12:N12,"N/A"))=8,"Silver",COUNTIF(G12:J12,"Y")+COUNTIF(G12:J12,"N/A")=4,"Bronze",(COUNTIF(G12:J12,"Y")+COUNTIF(G12:J12,"N/A"))&lt;4,"Single Use"))</calculatedColumnFormula>
    </tableColumn>
    <tableColumn id="17" xr3:uid="{0A44001F-9E34-4369-A5F5-495023DDC317}" name="Breakdown Comments / Observations" dataDxfId="3"/>
    <tableColumn id="18" xr3:uid="{8CD54386-29C6-4E79-BA9B-2C6AEB8ACC18}" name="Build Up Comments / Observations " dataDxfId="2"/>
    <tableColumn id="20" xr3:uid="{1D9D15D3-FF86-4347-9781-C0A66427E909}" name="Exhibitor Contact Email" dataDxfId="1"/>
    <tableColumn id="21" xr3:uid="{F9D61C4F-9DA6-4BA3-8E0C-E3A699DCBAD6}" name="Contractor email" dataDxfId="0"/>
  </tableColumns>
  <tableStyleInfo name="TableStyleMedium4"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002244"/>
      </a:accent1>
      <a:accent2>
        <a:srgbClr val="33E67E"/>
      </a:accent2>
      <a:accent3>
        <a:srgbClr val="11A7D9"/>
      </a:accent3>
      <a:accent4>
        <a:srgbClr val="4735CD"/>
      </a:accent4>
      <a:accent5>
        <a:srgbClr val="DF5A82"/>
      </a:accent5>
      <a:accent6>
        <a:srgbClr val="B795FF"/>
      </a:accent6>
      <a:hlink>
        <a:srgbClr val="000000"/>
      </a:hlink>
      <a:folHlink>
        <a:srgbClr val="000000"/>
      </a:folHlink>
    </a:clrScheme>
    <a:fontScheme name="Sheets">
      <a:majorFont>
        <a:latin typeface="Open Sans"/>
        <a:ea typeface="Open Sans"/>
        <a:cs typeface="Open Sans"/>
      </a:majorFont>
      <a:minorFont>
        <a:latin typeface="Open Sans"/>
        <a:ea typeface="Open Sans"/>
        <a:cs typeface="Open Sans"/>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47AB"/>
  </sheetPr>
  <dimension ref="A1:AS69"/>
  <sheetViews>
    <sheetView showGridLines="0" topLeftCell="A9" zoomScaleNormal="100" workbookViewId="0">
      <selection activeCell="M9" sqref="M9"/>
    </sheetView>
  </sheetViews>
  <sheetFormatPr defaultColWidth="12.33203125" defaultRowHeight="15" customHeight="1"/>
  <cols>
    <col min="1" max="1" width="43.5546875" style="1" customWidth="1"/>
    <col min="2" max="32" width="9.21875" style="1" customWidth="1"/>
    <col min="33" max="16384" width="12.33203125" style="1"/>
  </cols>
  <sheetData>
    <row r="1" spans="1:32" s="33" customFormat="1" ht="29.25" customHeight="1">
      <c r="A1" s="31"/>
      <c r="B1" s="31"/>
      <c r="C1" s="31"/>
      <c r="D1" s="31"/>
      <c r="E1" s="31"/>
      <c r="F1" s="31"/>
      <c r="G1" s="31"/>
      <c r="H1" s="31"/>
      <c r="I1" s="31"/>
      <c r="J1" s="31"/>
      <c r="K1" s="31"/>
      <c r="L1" s="31"/>
      <c r="M1" s="31"/>
      <c r="N1" s="31"/>
      <c r="O1" s="31"/>
      <c r="P1" s="31"/>
      <c r="Q1" s="31"/>
      <c r="R1" s="31"/>
      <c r="S1" s="31"/>
      <c r="T1" s="31"/>
      <c r="U1" s="31"/>
      <c r="V1" s="31"/>
      <c r="W1" s="31"/>
      <c r="X1" s="31"/>
      <c r="Y1" s="31"/>
      <c r="Z1" s="31"/>
      <c r="AA1" s="32"/>
      <c r="AB1" s="32"/>
      <c r="AC1" s="32"/>
      <c r="AD1" s="32"/>
      <c r="AE1" s="32"/>
      <c r="AF1" s="32"/>
    </row>
    <row r="2" spans="1:32" s="33" customFormat="1" ht="39" customHeight="1">
      <c r="A2" s="31"/>
      <c r="B2" s="146" t="s">
        <v>0</v>
      </c>
      <c r="C2" s="147"/>
      <c r="D2" s="147"/>
      <c r="E2" s="147"/>
      <c r="F2" s="147"/>
      <c r="G2" s="147"/>
      <c r="H2" s="147"/>
      <c r="I2" s="147"/>
      <c r="J2" s="147"/>
      <c r="K2" s="147"/>
      <c r="L2" s="147"/>
      <c r="M2" s="31"/>
      <c r="N2" s="31"/>
      <c r="O2" s="31"/>
      <c r="P2" s="31"/>
      <c r="Q2" s="31"/>
      <c r="R2" s="31"/>
      <c r="S2" s="31"/>
      <c r="T2" s="31"/>
      <c r="U2" s="31"/>
      <c r="V2" s="31"/>
      <c r="W2" s="31"/>
      <c r="X2" s="31"/>
      <c r="Y2" s="31"/>
      <c r="Z2" s="31"/>
      <c r="AA2" s="32"/>
      <c r="AB2" s="32"/>
      <c r="AC2" s="32"/>
      <c r="AD2" s="32"/>
      <c r="AE2" s="32"/>
      <c r="AF2" s="32"/>
    </row>
    <row r="3" spans="1:32" s="33" customFormat="1" ht="28.5" customHeight="1">
      <c r="A3" s="31"/>
      <c r="B3" s="31"/>
      <c r="C3" s="31"/>
      <c r="D3" s="31"/>
      <c r="E3" s="31"/>
      <c r="F3" s="31"/>
      <c r="G3" s="31"/>
      <c r="H3" s="31"/>
      <c r="I3" s="31"/>
      <c r="J3" s="31"/>
      <c r="K3" s="31"/>
      <c r="L3" s="31"/>
      <c r="M3" s="31"/>
      <c r="N3" s="31"/>
      <c r="O3" s="31"/>
      <c r="P3" s="31"/>
      <c r="Q3" s="31"/>
      <c r="R3" s="31"/>
      <c r="S3" s="31"/>
      <c r="T3" s="31"/>
      <c r="U3" s="31"/>
      <c r="V3" s="31"/>
      <c r="W3" s="31"/>
      <c r="X3" s="31"/>
      <c r="Y3" s="31"/>
      <c r="Z3" s="31"/>
      <c r="AA3" s="32"/>
      <c r="AB3" s="32"/>
      <c r="AC3" s="32"/>
      <c r="AD3" s="32"/>
      <c r="AE3" s="32"/>
      <c r="AF3" s="32"/>
    </row>
    <row r="4" spans="1:32" s="26" customFormat="1" ht="9" customHeight="1">
      <c r="A4" s="24"/>
      <c r="B4" s="24"/>
      <c r="C4" s="24"/>
      <c r="D4" s="24"/>
      <c r="E4" s="24"/>
      <c r="F4" s="24"/>
      <c r="G4" s="24"/>
      <c r="H4" s="24"/>
      <c r="I4" s="24"/>
      <c r="J4" s="24"/>
      <c r="K4" s="24"/>
      <c r="L4" s="24"/>
      <c r="M4" s="24"/>
      <c r="N4" s="24"/>
      <c r="O4" s="24"/>
      <c r="P4" s="24"/>
      <c r="Q4" s="24"/>
      <c r="R4" s="24"/>
      <c r="S4" s="24"/>
      <c r="T4" s="24"/>
      <c r="U4" s="24"/>
      <c r="V4" s="24"/>
      <c r="W4" s="24"/>
      <c r="X4" s="24"/>
      <c r="Y4" s="24"/>
      <c r="Z4" s="24"/>
      <c r="AA4" s="25"/>
      <c r="AB4" s="25"/>
      <c r="AC4" s="25"/>
      <c r="AD4" s="25"/>
      <c r="AE4" s="25"/>
      <c r="AF4" s="25"/>
    </row>
    <row r="5" spans="1:32" s="26" customFormat="1" ht="90" customHeight="1">
      <c r="A5" s="27"/>
      <c r="B5" s="148" t="s">
        <v>1</v>
      </c>
      <c r="C5" s="149"/>
      <c r="D5" s="149"/>
      <c r="E5" s="149"/>
      <c r="F5" s="149"/>
      <c r="G5" s="149"/>
      <c r="H5" s="149"/>
      <c r="I5" s="149"/>
      <c r="J5" s="149"/>
      <c r="K5" s="149"/>
      <c r="L5" s="149"/>
      <c r="M5" s="24"/>
      <c r="N5" s="24"/>
      <c r="O5" s="24"/>
      <c r="P5" s="24"/>
      <c r="Q5" s="24"/>
      <c r="R5" s="24"/>
      <c r="S5" s="24"/>
      <c r="T5" s="24"/>
      <c r="U5" s="24"/>
      <c r="V5" s="24"/>
      <c r="W5" s="24"/>
      <c r="X5" s="24"/>
      <c r="Y5" s="24"/>
      <c r="Z5" s="24"/>
      <c r="AA5" s="25"/>
      <c r="AB5" s="25"/>
      <c r="AC5" s="25"/>
      <c r="AD5" s="25"/>
      <c r="AE5" s="25"/>
      <c r="AF5" s="25"/>
    </row>
    <row r="6" spans="1:32" s="26" customFormat="1" ht="11.25" customHeight="1">
      <c r="A6" s="24"/>
      <c r="B6" s="29"/>
      <c r="C6" s="30"/>
      <c r="D6" s="30"/>
      <c r="E6" s="30"/>
      <c r="F6" s="30"/>
      <c r="G6" s="30"/>
      <c r="H6" s="30"/>
      <c r="I6" s="30"/>
      <c r="J6" s="30"/>
      <c r="K6" s="30"/>
      <c r="L6" s="30"/>
      <c r="M6" s="24"/>
      <c r="N6" s="24"/>
      <c r="O6" s="24"/>
      <c r="P6" s="24"/>
      <c r="Q6" s="24"/>
      <c r="R6" s="24"/>
      <c r="S6" s="24"/>
      <c r="T6" s="24"/>
      <c r="U6" s="24"/>
      <c r="V6" s="24"/>
      <c r="W6" s="24"/>
      <c r="X6" s="24"/>
      <c r="Y6" s="24"/>
      <c r="Z6" s="24"/>
      <c r="AA6" s="25"/>
      <c r="AB6" s="25"/>
      <c r="AC6" s="25"/>
      <c r="AD6" s="25"/>
      <c r="AE6" s="25"/>
      <c r="AF6" s="25"/>
    </row>
    <row r="7" spans="1:32" s="26" customFormat="1" ht="131.44999999999999" customHeight="1">
      <c r="A7" s="24"/>
      <c r="B7" s="150" t="s">
        <v>2</v>
      </c>
      <c r="C7" s="150"/>
      <c r="D7" s="150"/>
      <c r="E7" s="150"/>
      <c r="F7" s="150"/>
      <c r="G7" s="150"/>
      <c r="H7" s="150"/>
      <c r="I7" s="150"/>
      <c r="J7" s="150"/>
      <c r="K7" s="150"/>
      <c r="L7" s="150"/>
      <c r="M7" s="24"/>
      <c r="N7" s="25"/>
      <c r="O7" s="24"/>
      <c r="P7" s="24"/>
      <c r="Q7" s="24"/>
      <c r="R7" s="25"/>
      <c r="S7" s="24"/>
      <c r="T7" s="24"/>
      <c r="U7" s="24"/>
      <c r="V7" s="24"/>
      <c r="W7" s="24"/>
      <c r="X7" s="24"/>
      <c r="Y7" s="24"/>
      <c r="Z7" s="24"/>
      <c r="AA7" s="25"/>
      <c r="AB7" s="25"/>
      <c r="AC7" s="25"/>
      <c r="AD7" s="25"/>
      <c r="AE7" s="25"/>
      <c r="AF7" s="25"/>
    </row>
    <row r="8" spans="1:32" s="26" customFormat="1" ht="17.45" customHeight="1">
      <c r="A8" s="24"/>
      <c r="B8" s="83"/>
      <c r="C8" s="83"/>
      <c r="D8" s="83"/>
      <c r="E8" s="83"/>
      <c r="F8" s="83"/>
      <c r="G8" s="83"/>
      <c r="H8" s="83"/>
      <c r="I8" s="83"/>
      <c r="J8" s="83"/>
      <c r="K8" s="83"/>
      <c r="L8" s="83"/>
      <c r="M8" s="24"/>
      <c r="N8" s="25"/>
      <c r="O8" s="24"/>
      <c r="P8" s="24"/>
      <c r="Q8" s="24"/>
      <c r="R8" s="25"/>
      <c r="S8" s="24"/>
      <c r="T8" s="24"/>
      <c r="U8" s="24"/>
      <c r="V8" s="24"/>
      <c r="W8" s="24"/>
      <c r="X8" s="24"/>
      <c r="Y8" s="24"/>
      <c r="Z8" s="24"/>
      <c r="AA8" s="25"/>
      <c r="AB8" s="25"/>
      <c r="AC8" s="25"/>
      <c r="AD8" s="25"/>
      <c r="AE8" s="25"/>
      <c r="AF8" s="25"/>
    </row>
    <row r="9" spans="1:32" s="26" customFormat="1" ht="364.5" customHeight="1">
      <c r="A9" s="24"/>
      <c r="B9" s="144" t="s">
        <v>3</v>
      </c>
      <c r="C9" s="145"/>
      <c r="D9" s="145"/>
      <c r="E9" s="145"/>
      <c r="F9" s="145"/>
      <c r="G9" s="145"/>
      <c r="H9" s="145"/>
      <c r="I9" s="145"/>
      <c r="J9" s="145"/>
      <c r="K9" s="145"/>
      <c r="L9" s="145"/>
      <c r="M9" s="28"/>
      <c r="N9" s="28"/>
      <c r="O9" s="28"/>
      <c r="P9" s="28"/>
      <c r="Q9" s="28"/>
      <c r="R9" s="28"/>
      <c r="S9" s="28"/>
      <c r="T9" s="24"/>
      <c r="U9" s="24"/>
      <c r="V9" s="24"/>
      <c r="W9" s="24"/>
      <c r="X9" s="24"/>
      <c r="Y9" s="24"/>
      <c r="Z9" s="24"/>
      <c r="AA9" s="25"/>
      <c r="AB9" s="25"/>
      <c r="AC9" s="25"/>
      <c r="AD9" s="25"/>
      <c r="AE9" s="25"/>
      <c r="AF9" s="25"/>
    </row>
    <row r="10" spans="1:32" s="26" customFormat="1" ht="13.5" customHeight="1">
      <c r="A10" s="24"/>
      <c r="B10" s="24"/>
      <c r="C10" s="24"/>
      <c r="D10" s="24"/>
      <c r="E10" s="24"/>
      <c r="F10" s="24"/>
      <c r="G10" s="24"/>
      <c r="H10" s="24"/>
      <c r="I10" s="24"/>
      <c r="J10" s="24"/>
      <c r="K10" s="24"/>
      <c r="L10" s="24"/>
      <c r="M10" s="24"/>
      <c r="N10" s="24"/>
      <c r="O10" s="24"/>
      <c r="P10" s="24"/>
      <c r="Q10" s="24"/>
      <c r="R10" s="24"/>
      <c r="S10" s="24"/>
      <c r="T10" s="24"/>
      <c r="U10" s="24"/>
      <c r="V10" s="24"/>
      <c r="W10" s="24"/>
      <c r="X10" s="24"/>
      <c r="Y10" s="24"/>
      <c r="Z10" s="24"/>
      <c r="AA10" s="25"/>
      <c r="AB10" s="25"/>
      <c r="AC10" s="25"/>
      <c r="AD10" s="25"/>
      <c r="AE10" s="25"/>
      <c r="AF10" s="25"/>
    </row>
    <row r="11" spans="1:32" s="86" customFormat="1" ht="242.25" customHeight="1">
      <c r="A11" s="84"/>
      <c r="B11" s="144" t="s">
        <v>4</v>
      </c>
      <c r="C11" s="145"/>
      <c r="D11" s="145"/>
      <c r="E11" s="145"/>
      <c r="F11" s="145"/>
      <c r="G11" s="145"/>
      <c r="H11" s="145"/>
      <c r="I11" s="145"/>
      <c r="J11" s="145"/>
      <c r="K11" s="145"/>
      <c r="L11" s="145"/>
      <c r="M11" s="84"/>
      <c r="N11" s="84"/>
      <c r="O11" s="84"/>
      <c r="P11" s="84"/>
      <c r="Q11" s="84"/>
      <c r="R11" s="84"/>
      <c r="S11" s="84"/>
      <c r="T11" s="84"/>
      <c r="U11" s="84"/>
      <c r="V11" s="84"/>
      <c r="W11" s="84"/>
      <c r="X11" s="84"/>
      <c r="Y11" s="84"/>
      <c r="Z11" s="84"/>
      <c r="AA11" s="85"/>
      <c r="AB11" s="85"/>
      <c r="AC11" s="85"/>
      <c r="AD11" s="85"/>
      <c r="AE11" s="85"/>
      <c r="AF11" s="85"/>
    </row>
    <row r="12" spans="1:32" s="26" customFormat="1" ht="13.5" customHeight="1">
      <c r="A12" s="24"/>
      <c r="B12" s="24"/>
      <c r="C12" s="24"/>
      <c r="D12" s="24"/>
      <c r="E12" s="24"/>
      <c r="F12" s="24"/>
      <c r="G12" s="24"/>
      <c r="H12" s="24"/>
      <c r="I12" s="24"/>
      <c r="J12" s="24"/>
      <c r="K12" s="24"/>
      <c r="L12" s="24"/>
      <c r="M12" s="24"/>
      <c r="N12" s="24"/>
      <c r="O12" s="24"/>
      <c r="P12" s="24"/>
      <c r="Q12" s="24"/>
      <c r="R12" s="24"/>
      <c r="S12" s="24"/>
      <c r="T12" s="24"/>
      <c r="U12" s="24"/>
      <c r="V12" s="24"/>
      <c r="W12" s="24"/>
      <c r="X12" s="24"/>
      <c r="Y12" s="24"/>
      <c r="Z12" s="24"/>
      <c r="AA12" s="25"/>
      <c r="AB12" s="25"/>
      <c r="AC12" s="25"/>
      <c r="AD12" s="25"/>
      <c r="AE12" s="25"/>
      <c r="AF12" s="25"/>
    </row>
    <row r="13" spans="1:32" s="26" customFormat="1" ht="13.5" customHeight="1">
      <c r="A13" s="24"/>
      <c r="B13" s="24"/>
      <c r="C13" s="24"/>
      <c r="D13" s="24"/>
      <c r="E13" s="24"/>
      <c r="F13" s="24"/>
      <c r="G13" s="24"/>
      <c r="H13" s="24"/>
      <c r="I13" s="24"/>
      <c r="J13" s="24"/>
      <c r="K13" s="24"/>
      <c r="L13" s="24"/>
      <c r="M13" s="24"/>
      <c r="N13" s="24"/>
      <c r="O13" s="24"/>
      <c r="P13" s="24"/>
      <c r="Q13" s="24"/>
      <c r="R13" s="24"/>
      <c r="S13" s="24"/>
      <c r="T13" s="24"/>
      <c r="U13" s="24"/>
      <c r="V13" s="24"/>
      <c r="W13" s="24"/>
      <c r="X13" s="24"/>
      <c r="Y13" s="24"/>
      <c r="Z13" s="24"/>
      <c r="AA13" s="25"/>
      <c r="AB13" s="25"/>
      <c r="AC13" s="25"/>
      <c r="AD13" s="25"/>
      <c r="AE13" s="25"/>
      <c r="AF13" s="25"/>
    </row>
    <row r="14" spans="1:32" s="26" customFormat="1" ht="13.5" customHeight="1">
      <c r="A14" s="24"/>
      <c r="B14" s="24"/>
      <c r="C14" s="24"/>
      <c r="D14" s="24"/>
      <c r="E14" s="24"/>
      <c r="F14" s="24"/>
      <c r="G14" s="24"/>
      <c r="H14" s="24"/>
      <c r="I14" s="24"/>
      <c r="J14" s="24"/>
      <c r="K14" s="24"/>
      <c r="L14" s="24"/>
      <c r="M14" s="24"/>
      <c r="N14" s="24"/>
      <c r="O14" s="24"/>
      <c r="P14" s="24"/>
      <c r="Q14" s="24"/>
      <c r="R14" s="24"/>
      <c r="S14" s="24"/>
      <c r="T14" s="24"/>
      <c r="U14" s="24"/>
      <c r="V14" s="24"/>
      <c r="W14" s="24"/>
      <c r="X14" s="24"/>
      <c r="Y14" s="24"/>
      <c r="Z14" s="24"/>
      <c r="AA14" s="25"/>
      <c r="AB14" s="25"/>
      <c r="AC14" s="25"/>
      <c r="AD14" s="25"/>
      <c r="AE14" s="25"/>
      <c r="AF14" s="25"/>
    </row>
    <row r="15" spans="1:32" s="26" customFormat="1" ht="13.5" customHeight="1">
      <c r="A15" s="24"/>
      <c r="B15" s="24"/>
      <c r="C15" s="24"/>
      <c r="D15" s="24"/>
      <c r="E15" s="24"/>
      <c r="F15" s="24"/>
      <c r="G15" s="24"/>
      <c r="H15" s="24"/>
      <c r="I15" s="24"/>
      <c r="J15" s="24"/>
      <c r="K15" s="24"/>
      <c r="L15" s="24"/>
      <c r="M15" s="24"/>
      <c r="N15" s="24"/>
      <c r="O15" s="24"/>
      <c r="P15" s="24"/>
      <c r="Q15" s="24"/>
      <c r="R15" s="24"/>
      <c r="S15" s="24"/>
      <c r="T15" s="24"/>
      <c r="U15" s="24"/>
      <c r="V15" s="24"/>
      <c r="W15" s="24"/>
      <c r="X15" s="24"/>
      <c r="Y15" s="24"/>
      <c r="Z15" s="24"/>
      <c r="AA15" s="25"/>
      <c r="AB15" s="25"/>
      <c r="AC15" s="25"/>
      <c r="AD15" s="25"/>
      <c r="AE15" s="25"/>
      <c r="AF15" s="25"/>
    </row>
    <row r="16" spans="1:32" s="26" customFormat="1" ht="13.5" customHeight="1">
      <c r="A16" s="24"/>
      <c r="B16" s="24"/>
      <c r="C16" s="24"/>
      <c r="D16" s="24"/>
      <c r="E16" s="24"/>
      <c r="F16" s="24"/>
      <c r="G16" s="24"/>
      <c r="H16" s="24"/>
      <c r="I16" s="24"/>
      <c r="J16" s="24"/>
      <c r="K16" s="24"/>
      <c r="L16" s="24"/>
      <c r="M16" s="24"/>
      <c r="N16" s="24"/>
      <c r="O16" s="24"/>
      <c r="P16" s="24"/>
      <c r="Q16" s="24"/>
      <c r="R16" s="24"/>
      <c r="S16" s="24"/>
      <c r="T16" s="24"/>
      <c r="U16" s="24"/>
      <c r="V16" s="24"/>
      <c r="W16" s="24"/>
      <c r="X16" s="24"/>
      <c r="Y16" s="24"/>
      <c r="Z16" s="24"/>
      <c r="AA16" s="25"/>
      <c r="AB16" s="25"/>
      <c r="AC16" s="25"/>
      <c r="AD16" s="25"/>
      <c r="AE16" s="25"/>
      <c r="AF16" s="25"/>
    </row>
    <row r="17" spans="1:32" s="26" customFormat="1" ht="13.5" customHeight="1">
      <c r="A17" s="24"/>
      <c r="B17" s="24"/>
      <c r="C17" s="24"/>
      <c r="D17" s="24"/>
      <c r="E17" s="24"/>
      <c r="F17" s="24"/>
      <c r="G17" s="24"/>
      <c r="H17" s="24"/>
      <c r="I17" s="24"/>
      <c r="J17" s="24"/>
      <c r="K17" s="24"/>
      <c r="L17" s="24"/>
      <c r="M17" s="24"/>
      <c r="N17" s="24"/>
      <c r="O17" s="24"/>
      <c r="P17" s="24"/>
      <c r="Q17" s="24"/>
      <c r="R17" s="24"/>
      <c r="S17" s="24"/>
      <c r="T17" s="24"/>
      <c r="U17" s="24"/>
      <c r="V17" s="24"/>
      <c r="W17" s="24"/>
      <c r="X17" s="24"/>
      <c r="Y17" s="24"/>
      <c r="Z17" s="24"/>
      <c r="AA17" s="25"/>
      <c r="AB17" s="25"/>
      <c r="AC17" s="25"/>
      <c r="AD17" s="25"/>
      <c r="AE17" s="25"/>
      <c r="AF17" s="25"/>
    </row>
    <row r="18" spans="1:32" s="26" customFormat="1" ht="13.5" customHeight="1">
      <c r="A18" s="24"/>
      <c r="B18" s="24"/>
      <c r="C18" s="24"/>
      <c r="D18" s="24"/>
      <c r="E18" s="24"/>
      <c r="F18" s="24"/>
      <c r="G18" s="24"/>
      <c r="H18" s="24"/>
      <c r="I18" s="24"/>
      <c r="J18" s="24"/>
      <c r="K18" s="24"/>
      <c r="L18" s="24"/>
      <c r="M18" s="24"/>
      <c r="N18" s="24"/>
      <c r="O18" s="24"/>
      <c r="P18" s="24"/>
      <c r="Q18" s="24"/>
      <c r="R18" s="24"/>
      <c r="S18" s="24"/>
      <c r="T18" s="24"/>
      <c r="U18" s="24"/>
      <c r="V18" s="24"/>
      <c r="W18" s="24"/>
      <c r="X18" s="24"/>
      <c r="Y18" s="24"/>
      <c r="Z18" s="24"/>
      <c r="AA18" s="25"/>
      <c r="AB18" s="25"/>
      <c r="AC18" s="25"/>
      <c r="AD18" s="25"/>
      <c r="AE18" s="25"/>
      <c r="AF18" s="25"/>
    </row>
    <row r="19" spans="1:32" s="26" customFormat="1" ht="13.5" customHeight="1">
      <c r="A19" s="24"/>
      <c r="B19" s="24"/>
      <c r="C19" s="24"/>
      <c r="D19" s="24"/>
      <c r="E19" s="24"/>
      <c r="F19" s="24"/>
      <c r="G19" s="24"/>
      <c r="H19" s="24"/>
      <c r="I19" s="24"/>
      <c r="J19" s="24"/>
      <c r="K19" s="24"/>
      <c r="L19" s="24"/>
      <c r="M19" s="24"/>
      <c r="N19" s="24"/>
      <c r="O19" s="24"/>
      <c r="P19" s="24"/>
      <c r="Q19" s="24"/>
      <c r="R19" s="24"/>
      <c r="S19" s="24"/>
      <c r="T19" s="24"/>
      <c r="U19" s="24"/>
      <c r="V19" s="24"/>
      <c r="W19" s="24"/>
      <c r="X19" s="24"/>
      <c r="Y19" s="24"/>
      <c r="Z19" s="24"/>
      <c r="AA19" s="25"/>
      <c r="AB19" s="25"/>
      <c r="AC19" s="25"/>
      <c r="AD19" s="25"/>
      <c r="AE19" s="25"/>
      <c r="AF19" s="25"/>
    </row>
    <row r="20" spans="1:32" s="26" customFormat="1" ht="13.5" customHeight="1">
      <c r="A20" s="24"/>
      <c r="B20" s="24"/>
      <c r="C20" s="24"/>
      <c r="D20" s="24"/>
      <c r="E20" s="24"/>
      <c r="F20" s="24"/>
      <c r="G20" s="24"/>
      <c r="H20" s="24"/>
      <c r="I20" s="24"/>
      <c r="J20" s="24"/>
      <c r="K20" s="24"/>
      <c r="L20" s="24"/>
      <c r="M20" s="24"/>
      <c r="N20" s="24"/>
      <c r="O20" s="24"/>
      <c r="P20" s="24"/>
      <c r="Q20" s="24"/>
      <c r="R20" s="24"/>
      <c r="S20" s="24"/>
      <c r="T20" s="24"/>
      <c r="U20" s="24"/>
      <c r="V20" s="24"/>
      <c r="W20" s="24"/>
      <c r="X20" s="24"/>
      <c r="Y20" s="24"/>
      <c r="Z20" s="24"/>
      <c r="AA20" s="25"/>
      <c r="AB20" s="25"/>
      <c r="AC20" s="25"/>
      <c r="AD20" s="25"/>
      <c r="AE20" s="25"/>
      <c r="AF20" s="25"/>
    </row>
    <row r="21" spans="1:32" s="26" customFormat="1" ht="13.5" customHeight="1">
      <c r="A21" s="24"/>
      <c r="B21" s="24"/>
      <c r="C21" s="24"/>
      <c r="D21" s="24"/>
      <c r="E21" s="24"/>
      <c r="F21" s="24"/>
      <c r="G21" s="24"/>
      <c r="H21" s="24"/>
      <c r="I21" s="24"/>
      <c r="J21" s="24"/>
      <c r="K21" s="24"/>
      <c r="L21" s="24"/>
      <c r="M21" s="24"/>
      <c r="N21" s="24"/>
      <c r="O21" s="24"/>
      <c r="P21" s="24"/>
      <c r="Q21" s="24"/>
      <c r="R21" s="24"/>
      <c r="S21" s="24"/>
      <c r="T21" s="24"/>
      <c r="U21" s="24"/>
      <c r="V21" s="24"/>
      <c r="W21" s="24"/>
      <c r="X21" s="24"/>
      <c r="Y21" s="24"/>
      <c r="Z21" s="24"/>
      <c r="AA21" s="25"/>
      <c r="AB21" s="25"/>
      <c r="AC21" s="25"/>
      <c r="AD21" s="25"/>
      <c r="AE21" s="25"/>
      <c r="AF21" s="25"/>
    </row>
    <row r="22" spans="1:32" s="26" customFormat="1" ht="13.5" customHeight="1">
      <c r="A22" s="24"/>
      <c r="B22" s="24"/>
      <c r="C22" s="24"/>
      <c r="D22" s="24"/>
      <c r="E22" s="24"/>
      <c r="F22" s="24"/>
      <c r="G22" s="24"/>
      <c r="H22" s="24"/>
      <c r="I22" s="24"/>
      <c r="J22" s="24"/>
      <c r="K22" s="24"/>
      <c r="L22" s="24"/>
      <c r="M22" s="24"/>
      <c r="N22" s="24"/>
      <c r="O22" s="24"/>
      <c r="P22" s="24"/>
      <c r="Q22" s="24"/>
      <c r="R22" s="24"/>
      <c r="S22" s="24"/>
      <c r="T22" s="24"/>
      <c r="U22" s="24"/>
      <c r="V22" s="24"/>
      <c r="W22" s="24"/>
      <c r="X22" s="24"/>
      <c r="Y22" s="24"/>
      <c r="Z22" s="24"/>
      <c r="AA22" s="25"/>
      <c r="AB22" s="25"/>
      <c r="AC22" s="25"/>
      <c r="AD22" s="25"/>
      <c r="AE22" s="25"/>
      <c r="AF22" s="25"/>
    </row>
    <row r="23" spans="1:32" s="26" customFormat="1" ht="13.5" customHeight="1">
      <c r="A23" s="24"/>
      <c r="B23" s="24"/>
      <c r="C23" s="24"/>
      <c r="D23" s="24"/>
      <c r="E23" s="24"/>
      <c r="F23" s="24"/>
      <c r="G23" s="24"/>
      <c r="H23" s="24"/>
      <c r="I23" s="24"/>
      <c r="J23" s="24"/>
      <c r="K23" s="24"/>
      <c r="L23" s="24"/>
      <c r="M23" s="24"/>
      <c r="N23" s="24"/>
      <c r="O23" s="24"/>
      <c r="P23" s="24"/>
      <c r="Q23" s="24"/>
      <c r="R23" s="24"/>
      <c r="S23" s="24"/>
      <c r="T23" s="24"/>
      <c r="U23" s="24"/>
      <c r="V23" s="24"/>
      <c r="W23" s="24"/>
      <c r="X23" s="24"/>
      <c r="Y23" s="24"/>
      <c r="Z23" s="24"/>
      <c r="AA23" s="25"/>
      <c r="AB23" s="25"/>
      <c r="AC23" s="25"/>
      <c r="AD23" s="25"/>
      <c r="AE23" s="25"/>
      <c r="AF23" s="25"/>
    </row>
    <row r="24" spans="1:32" s="26" customFormat="1" ht="13.5" customHeight="1">
      <c r="A24" s="24"/>
      <c r="B24" s="24"/>
      <c r="C24" s="24"/>
      <c r="D24" s="24"/>
      <c r="E24" s="24"/>
      <c r="F24" s="24"/>
      <c r="G24" s="24"/>
      <c r="H24" s="24"/>
      <c r="I24" s="24"/>
      <c r="J24" s="24"/>
      <c r="K24" s="24"/>
      <c r="L24" s="24"/>
      <c r="M24" s="24"/>
      <c r="N24" s="24"/>
      <c r="O24" s="24"/>
      <c r="P24" s="24"/>
      <c r="Q24" s="24"/>
      <c r="R24" s="24"/>
      <c r="S24" s="24"/>
      <c r="T24" s="24"/>
      <c r="U24" s="24"/>
      <c r="V24" s="24"/>
      <c r="W24" s="24"/>
      <c r="X24" s="24"/>
      <c r="Y24" s="24"/>
      <c r="Z24" s="24"/>
      <c r="AA24" s="25"/>
      <c r="AB24" s="25"/>
      <c r="AC24" s="25"/>
      <c r="AD24" s="25"/>
      <c r="AE24" s="25"/>
      <c r="AF24" s="25"/>
    </row>
    <row r="25" spans="1:32" s="26" customFormat="1" ht="13.5" customHeight="1">
      <c r="A25" s="24"/>
      <c r="B25" s="24"/>
      <c r="C25" s="24"/>
      <c r="D25" s="24"/>
      <c r="E25" s="24"/>
      <c r="F25" s="24"/>
      <c r="G25" s="24"/>
      <c r="H25" s="24"/>
      <c r="I25" s="24"/>
      <c r="J25" s="24"/>
      <c r="K25" s="24"/>
      <c r="L25" s="24"/>
      <c r="M25" s="24"/>
      <c r="N25" s="24"/>
      <c r="O25" s="24"/>
      <c r="P25" s="24"/>
      <c r="Q25" s="24"/>
      <c r="R25" s="24"/>
      <c r="S25" s="24"/>
      <c r="T25" s="24"/>
      <c r="U25" s="24"/>
      <c r="V25" s="24"/>
      <c r="W25" s="24"/>
      <c r="X25" s="24"/>
      <c r="Y25" s="24"/>
      <c r="Z25" s="24"/>
      <c r="AA25" s="25"/>
      <c r="AB25" s="25"/>
      <c r="AC25" s="25"/>
      <c r="AD25" s="25"/>
      <c r="AE25" s="25"/>
      <c r="AF25" s="25"/>
    </row>
    <row r="26" spans="1:32" s="26" customFormat="1" ht="13.5" customHeight="1">
      <c r="A26" s="24"/>
      <c r="B26" s="24"/>
      <c r="C26" s="24"/>
      <c r="D26" s="24"/>
      <c r="E26" s="24"/>
      <c r="F26" s="24"/>
      <c r="G26" s="24"/>
      <c r="H26" s="24"/>
      <c r="I26" s="24"/>
      <c r="J26" s="24"/>
      <c r="K26" s="24"/>
      <c r="L26" s="24"/>
      <c r="M26" s="24"/>
      <c r="N26" s="24"/>
      <c r="O26" s="24"/>
      <c r="P26" s="24"/>
      <c r="Q26" s="24"/>
      <c r="R26" s="24"/>
      <c r="S26" s="24"/>
      <c r="T26" s="24"/>
      <c r="U26" s="24"/>
      <c r="V26" s="24"/>
      <c r="W26" s="24"/>
      <c r="X26" s="24"/>
      <c r="Y26" s="24"/>
      <c r="Z26" s="24"/>
      <c r="AA26" s="25"/>
      <c r="AB26" s="25"/>
      <c r="AC26" s="25"/>
      <c r="AD26" s="25"/>
      <c r="AE26" s="25"/>
      <c r="AF26" s="25"/>
    </row>
    <row r="27" spans="1:32" s="26" customFormat="1" ht="13.5" customHeight="1">
      <c r="A27" s="24"/>
      <c r="B27" s="24"/>
      <c r="C27" s="24"/>
      <c r="D27" s="24"/>
      <c r="E27" s="24"/>
      <c r="F27" s="24"/>
      <c r="G27" s="24"/>
      <c r="H27" s="24"/>
      <c r="I27" s="24"/>
      <c r="J27" s="24"/>
      <c r="K27" s="24"/>
      <c r="L27" s="24"/>
      <c r="M27" s="24"/>
      <c r="N27" s="24"/>
      <c r="O27" s="24"/>
      <c r="P27" s="24"/>
      <c r="Q27" s="24"/>
      <c r="R27" s="24"/>
      <c r="S27" s="24"/>
      <c r="T27" s="24"/>
      <c r="U27" s="24"/>
      <c r="V27" s="24"/>
      <c r="W27" s="24"/>
      <c r="X27" s="24"/>
      <c r="Y27" s="24"/>
      <c r="Z27" s="24"/>
      <c r="AA27" s="25"/>
      <c r="AB27" s="25"/>
      <c r="AC27" s="25"/>
      <c r="AD27" s="25"/>
      <c r="AE27" s="25"/>
      <c r="AF27" s="25"/>
    </row>
    <row r="28" spans="1:32" s="26" customFormat="1" ht="13.5" customHeight="1">
      <c r="A28" s="24"/>
      <c r="B28" s="24"/>
      <c r="C28" s="24"/>
      <c r="D28" s="24"/>
      <c r="E28" s="24"/>
      <c r="F28" s="24"/>
      <c r="G28" s="24"/>
      <c r="H28" s="24"/>
      <c r="I28" s="24"/>
      <c r="J28" s="24"/>
      <c r="K28" s="24"/>
      <c r="L28" s="24"/>
      <c r="M28" s="24"/>
      <c r="N28" s="24"/>
      <c r="O28" s="24"/>
      <c r="P28" s="24"/>
      <c r="Q28" s="24"/>
      <c r="R28" s="24"/>
      <c r="S28" s="24"/>
      <c r="T28" s="24"/>
      <c r="U28" s="24"/>
      <c r="V28" s="24"/>
      <c r="W28" s="24"/>
      <c r="X28" s="24"/>
      <c r="Y28" s="24"/>
      <c r="Z28" s="24"/>
      <c r="AA28" s="25"/>
      <c r="AB28" s="25"/>
      <c r="AC28" s="25"/>
      <c r="AD28" s="25"/>
      <c r="AE28" s="25"/>
      <c r="AF28" s="25"/>
    </row>
    <row r="29" spans="1:32" s="26" customFormat="1" ht="13.5" customHeight="1">
      <c r="A29" s="24"/>
      <c r="B29" s="24"/>
      <c r="C29" s="24"/>
      <c r="D29" s="24"/>
      <c r="E29" s="24"/>
      <c r="F29" s="24"/>
      <c r="G29" s="24"/>
      <c r="H29" s="24"/>
      <c r="I29" s="24"/>
      <c r="J29" s="24"/>
      <c r="K29" s="24"/>
      <c r="L29" s="24"/>
      <c r="M29" s="24"/>
      <c r="N29" s="24"/>
      <c r="O29" s="24"/>
      <c r="P29" s="24"/>
      <c r="Q29" s="24"/>
      <c r="R29" s="24"/>
      <c r="S29" s="24"/>
      <c r="T29" s="24"/>
      <c r="U29" s="24"/>
      <c r="V29" s="24"/>
      <c r="W29" s="24"/>
      <c r="X29" s="24"/>
      <c r="Y29" s="24"/>
      <c r="Z29" s="24"/>
      <c r="AA29" s="25"/>
      <c r="AB29" s="25"/>
      <c r="AC29" s="25"/>
      <c r="AD29" s="25"/>
      <c r="AE29" s="25"/>
      <c r="AF29" s="25"/>
    </row>
    <row r="30" spans="1:32" s="26" customFormat="1" ht="13.5" customHeight="1">
      <c r="A30" s="24"/>
      <c r="B30" s="24"/>
      <c r="C30" s="24"/>
      <c r="D30" s="24"/>
      <c r="E30" s="24"/>
      <c r="F30" s="24"/>
      <c r="G30" s="24"/>
      <c r="H30" s="24"/>
      <c r="I30" s="24"/>
      <c r="J30" s="24"/>
      <c r="K30" s="24"/>
      <c r="L30" s="24"/>
      <c r="M30" s="24"/>
      <c r="N30" s="24"/>
      <c r="O30" s="24"/>
      <c r="P30" s="24"/>
      <c r="Q30" s="24"/>
      <c r="R30" s="24"/>
      <c r="S30" s="24"/>
      <c r="T30" s="24"/>
      <c r="U30" s="24"/>
      <c r="V30" s="24"/>
      <c r="W30" s="24"/>
      <c r="X30" s="24"/>
      <c r="Y30" s="24"/>
      <c r="Z30" s="24"/>
      <c r="AA30" s="25"/>
      <c r="AB30" s="25"/>
      <c r="AC30" s="25"/>
      <c r="AD30" s="25"/>
      <c r="AE30" s="25"/>
      <c r="AF30" s="25"/>
    </row>
    <row r="31" spans="1:32" s="26" customFormat="1" ht="13.5" customHeight="1">
      <c r="A31" s="24"/>
      <c r="B31" s="24"/>
      <c r="C31" s="24"/>
      <c r="D31" s="24"/>
      <c r="E31" s="24"/>
      <c r="F31" s="24"/>
      <c r="G31" s="24"/>
      <c r="H31" s="24"/>
      <c r="I31" s="24"/>
      <c r="J31" s="24"/>
      <c r="K31" s="24"/>
      <c r="L31" s="24"/>
      <c r="M31" s="24"/>
      <c r="N31" s="24"/>
      <c r="O31" s="24"/>
      <c r="P31" s="24"/>
      <c r="Q31" s="24"/>
      <c r="R31" s="24"/>
      <c r="S31" s="24"/>
      <c r="T31" s="24"/>
      <c r="U31" s="24"/>
      <c r="V31" s="24"/>
      <c r="W31" s="24"/>
      <c r="X31" s="24"/>
      <c r="Y31" s="24"/>
      <c r="Z31" s="24"/>
      <c r="AA31" s="25"/>
      <c r="AB31" s="25"/>
      <c r="AC31" s="25"/>
      <c r="AD31" s="25"/>
      <c r="AE31" s="25"/>
      <c r="AF31" s="25"/>
    </row>
    <row r="32" spans="1:32" s="26" customFormat="1" ht="13.5" customHeight="1">
      <c r="A32" s="24"/>
      <c r="B32" s="24"/>
      <c r="C32" s="24"/>
      <c r="D32" s="24"/>
      <c r="E32" s="24"/>
      <c r="F32" s="24"/>
      <c r="G32" s="24"/>
      <c r="H32" s="24"/>
      <c r="I32" s="24"/>
      <c r="J32" s="24"/>
      <c r="K32" s="24"/>
      <c r="L32" s="24"/>
      <c r="M32" s="24"/>
      <c r="N32" s="24"/>
      <c r="O32" s="24"/>
      <c r="P32" s="24"/>
      <c r="Q32" s="24"/>
      <c r="R32" s="24"/>
      <c r="S32" s="24"/>
      <c r="T32" s="24"/>
      <c r="U32" s="24"/>
      <c r="V32" s="24"/>
      <c r="W32" s="24"/>
      <c r="X32" s="24"/>
      <c r="Y32" s="24"/>
      <c r="Z32" s="24"/>
      <c r="AA32" s="25"/>
      <c r="AB32" s="25"/>
      <c r="AC32" s="25"/>
      <c r="AD32" s="25"/>
      <c r="AE32" s="25"/>
      <c r="AF32" s="25"/>
    </row>
    <row r="33" spans="1:32" s="26" customFormat="1" ht="13.5" customHeight="1">
      <c r="A33" s="24"/>
      <c r="B33" s="24"/>
      <c r="C33" s="24"/>
      <c r="D33" s="24"/>
      <c r="E33" s="24"/>
      <c r="F33" s="24"/>
      <c r="G33" s="24"/>
      <c r="H33" s="24"/>
      <c r="I33" s="24"/>
      <c r="J33" s="24"/>
      <c r="K33" s="24"/>
      <c r="L33" s="24"/>
      <c r="M33" s="24"/>
      <c r="N33" s="24"/>
      <c r="O33" s="24"/>
      <c r="P33" s="24"/>
      <c r="Q33" s="24"/>
      <c r="R33" s="24"/>
      <c r="S33" s="24"/>
      <c r="T33" s="24"/>
      <c r="U33" s="24"/>
      <c r="V33" s="24"/>
      <c r="W33" s="24"/>
      <c r="X33" s="24"/>
      <c r="Y33" s="24"/>
      <c r="Z33" s="24"/>
      <c r="AA33" s="25"/>
      <c r="AB33" s="25"/>
      <c r="AC33" s="25"/>
      <c r="AD33" s="25"/>
      <c r="AE33" s="25"/>
      <c r="AF33" s="25"/>
    </row>
    <row r="34" spans="1:32" s="26" customFormat="1" ht="13.5" customHeight="1">
      <c r="A34" s="24"/>
      <c r="B34" s="24"/>
      <c r="C34" s="24"/>
      <c r="D34" s="24"/>
      <c r="E34" s="24"/>
      <c r="F34" s="24"/>
      <c r="G34" s="24"/>
      <c r="H34" s="24"/>
      <c r="I34" s="24"/>
      <c r="J34" s="24"/>
      <c r="K34" s="24"/>
      <c r="L34" s="24"/>
      <c r="M34" s="24"/>
      <c r="N34" s="24"/>
      <c r="O34" s="24"/>
      <c r="P34" s="24"/>
      <c r="Q34" s="24"/>
      <c r="R34" s="24"/>
      <c r="S34" s="24"/>
      <c r="T34" s="24"/>
      <c r="U34" s="24"/>
      <c r="V34" s="24"/>
      <c r="W34" s="24"/>
      <c r="X34" s="24"/>
      <c r="Y34" s="24"/>
      <c r="Z34" s="24"/>
      <c r="AA34" s="25"/>
      <c r="AB34" s="25"/>
      <c r="AC34" s="25"/>
      <c r="AD34" s="25"/>
      <c r="AE34" s="25"/>
      <c r="AF34" s="25"/>
    </row>
    <row r="35" spans="1:32" s="26" customFormat="1" ht="13.5" customHeight="1">
      <c r="A35" s="24"/>
      <c r="B35" s="24"/>
      <c r="C35" s="24"/>
      <c r="D35" s="24"/>
      <c r="E35" s="24"/>
      <c r="F35" s="24"/>
      <c r="G35" s="24"/>
      <c r="H35" s="24"/>
      <c r="I35" s="24"/>
      <c r="J35" s="24"/>
      <c r="K35" s="24"/>
      <c r="L35" s="24"/>
      <c r="M35" s="24"/>
      <c r="N35" s="24"/>
      <c r="O35" s="24"/>
      <c r="P35" s="24"/>
      <c r="Q35" s="24"/>
      <c r="R35" s="24"/>
      <c r="S35" s="24"/>
      <c r="T35" s="24"/>
      <c r="U35" s="24"/>
      <c r="V35" s="24"/>
      <c r="W35" s="24"/>
      <c r="X35" s="24"/>
      <c r="Y35" s="24"/>
      <c r="Z35" s="24"/>
      <c r="AA35" s="25"/>
      <c r="AB35" s="25"/>
      <c r="AC35" s="25"/>
      <c r="AD35" s="25"/>
      <c r="AE35" s="25"/>
      <c r="AF35" s="25"/>
    </row>
    <row r="36" spans="1:32" s="26" customFormat="1" ht="13.5" customHeight="1">
      <c r="A36" s="24"/>
      <c r="B36" s="24"/>
      <c r="C36" s="24"/>
      <c r="D36" s="24"/>
      <c r="E36" s="24"/>
      <c r="F36" s="24"/>
      <c r="G36" s="24"/>
      <c r="H36" s="24"/>
      <c r="I36" s="24"/>
      <c r="J36" s="24"/>
      <c r="K36" s="24"/>
      <c r="L36" s="24"/>
      <c r="M36" s="24"/>
      <c r="N36" s="24"/>
      <c r="O36" s="24"/>
      <c r="P36" s="24"/>
      <c r="Q36" s="24"/>
      <c r="R36" s="24"/>
      <c r="S36" s="24"/>
      <c r="T36" s="24"/>
      <c r="U36" s="24"/>
      <c r="V36" s="24"/>
      <c r="W36" s="24"/>
      <c r="X36" s="24"/>
      <c r="Y36" s="24"/>
      <c r="Z36" s="24"/>
      <c r="AA36" s="25"/>
      <c r="AB36" s="25"/>
      <c r="AC36" s="25"/>
      <c r="AD36" s="25"/>
      <c r="AE36" s="25"/>
      <c r="AF36" s="25"/>
    </row>
    <row r="37" spans="1:32" s="26" customFormat="1" ht="13.5" customHeight="1">
      <c r="A37" s="24"/>
      <c r="B37" s="24"/>
      <c r="C37" s="24"/>
      <c r="D37" s="24"/>
      <c r="E37" s="24"/>
      <c r="F37" s="24"/>
      <c r="G37" s="24"/>
      <c r="H37" s="24"/>
      <c r="I37" s="24"/>
      <c r="J37" s="24"/>
      <c r="K37" s="24"/>
      <c r="L37" s="24"/>
      <c r="M37" s="24"/>
      <c r="N37" s="24"/>
      <c r="O37" s="24"/>
      <c r="P37" s="24"/>
      <c r="Q37" s="24"/>
      <c r="R37" s="24"/>
      <c r="S37" s="24"/>
      <c r="T37" s="24"/>
      <c r="U37" s="24"/>
      <c r="V37" s="24"/>
      <c r="W37" s="24"/>
      <c r="X37" s="24"/>
      <c r="Y37" s="24"/>
      <c r="Z37" s="24"/>
      <c r="AA37" s="25"/>
      <c r="AB37" s="25"/>
      <c r="AC37" s="25"/>
      <c r="AD37" s="25"/>
      <c r="AE37" s="25"/>
      <c r="AF37" s="25"/>
    </row>
    <row r="38" spans="1:32" s="26" customFormat="1" ht="13.5" customHeight="1">
      <c r="A38" s="24"/>
      <c r="B38" s="24"/>
      <c r="C38" s="24"/>
      <c r="D38" s="24"/>
      <c r="E38" s="24"/>
      <c r="F38" s="24"/>
      <c r="G38" s="24"/>
      <c r="H38" s="24"/>
      <c r="I38" s="24"/>
      <c r="J38" s="24"/>
      <c r="K38" s="24"/>
      <c r="L38" s="24"/>
      <c r="M38" s="24"/>
      <c r="N38" s="24"/>
      <c r="O38" s="24"/>
      <c r="P38" s="24"/>
      <c r="Q38" s="24"/>
      <c r="R38" s="24"/>
      <c r="S38" s="24"/>
      <c r="T38" s="24"/>
      <c r="U38" s="24"/>
      <c r="V38" s="24"/>
      <c r="W38" s="24"/>
      <c r="X38" s="24"/>
      <c r="Y38" s="24"/>
      <c r="Z38" s="24"/>
      <c r="AA38" s="25"/>
      <c r="AB38" s="25"/>
      <c r="AC38" s="25"/>
      <c r="AD38" s="25"/>
      <c r="AE38" s="25"/>
      <c r="AF38" s="25"/>
    </row>
    <row r="39" spans="1:32" s="26" customFormat="1" ht="13.5" customHeight="1">
      <c r="A39" s="24"/>
      <c r="B39" s="24"/>
      <c r="C39" s="24"/>
      <c r="D39" s="24"/>
      <c r="E39" s="24"/>
      <c r="F39" s="24"/>
      <c r="G39" s="24"/>
      <c r="H39" s="24"/>
      <c r="I39" s="24"/>
      <c r="J39" s="24"/>
      <c r="K39" s="24"/>
      <c r="L39" s="24"/>
      <c r="M39" s="24"/>
      <c r="N39" s="24"/>
      <c r="O39" s="24"/>
      <c r="P39" s="24"/>
      <c r="Q39" s="24"/>
      <c r="R39" s="24"/>
      <c r="S39" s="24"/>
      <c r="T39" s="24"/>
      <c r="U39" s="24"/>
      <c r="V39" s="24"/>
      <c r="W39" s="24"/>
      <c r="X39" s="24"/>
      <c r="Y39" s="24"/>
      <c r="Z39" s="24"/>
      <c r="AA39" s="25"/>
      <c r="AB39" s="25"/>
      <c r="AC39" s="25"/>
      <c r="AD39" s="25"/>
      <c r="AE39" s="25"/>
      <c r="AF39" s="25"/>
    </row>
    <row r="40" spans="1:32" s="26" customFormat="1" ht="13.5" customHeight="1">
      <c r="A40" s="24"/>
      <c r="B40" s="24"/>
      <c r="C40" s="24"/>
      <c r="D40" s="24"/>
      <c r="E40" s="24"/>
      <c r="F40" s="24"/>
      <c r="G40" s="24"/>
      <c r="H40" s="24"/>
      <c r="I40" s="24"/>
      <c r="J40" s="24"/>
      <c r="K40" s="24"/>
      <c r="L40" s="24"/>
      <c r="M40" s="24"/>
      <c r="N40" s="24"/>
      <c r="O40" s="24"/>
      <c r="P40" s="24"/>
      <c r="Q40" s="24"/>
      <c r="R40" s="24"/>
      <c r="S40" s="24"/>
      <c r="T40" s="24"/>
      <c r="U40" s="24"/>
      <c r="V40" s="24"/>
      <c r="W40" s="24"/>
      <c r="X40" s="24"/>
      <c r="Y40" s="24"/>
      <c r="Z40" s="24"/>
      <c r="AA40" s="25"/>
      <c r="AB40" s="25"/>
      <c r="AC40" s="25"/>
      <c r="AD40" s="25"/>
      <c r="AE40" s="25"/>
      <c r="AF40" s="25"/>
    </row>
    <row r="41" spans="1:32" s="26" customFormat="1" ht="13.5" customHeight="1">
      <c r="A41" s="24"/>
      <c r="B41" s="24"/>
      <c r="C41" s="24"/>
      <c r="D41" s="24"/>
      <c r="E41" s="24"/>
      <c r="F41" s="24"/>
      <c r="G41" s="24"/>
      <c r="H41" s="24"/>
      <c r="I41" s="24"/>
      <c r="J41" s="24"/>
      <c r="K41" s="24"/>
      <c r="L41" s="24"/>
      <c r="M41" s="24"/>
      <c r="N41" s="24"/>
      <c r="O41" s="24"/>
      <c r="P41" s="24"/>
      <c r="Q41" s="24"/>
      <c r="R41" s="24"/>
      <c r="S41" s="24"/>
      <c r="T41" s="24"/>
      <c r="U41" s="24"/>
      <c r="V41" s="24"/>
      <c r="W41" s="24"/>
      <c r="X41" s="24"/>
      <c r="Y41" s="24"/>
      <c r="Z41" s="24"/>
      <c r="AA41" s="25"/>
      <c r="AB41" s="25"/>
      <c r="AC41" s="25"/>
      <c r="AD41" s="25"/>
      <c r="AE41" s="25"/>
      <c r="AF41" s="25"/>
    </row>
    <row r="42" spans="1:32" s="26" customFormat="1" ht="13.5" customHeight="1">
      <c r="A42" s="24"/>
      <c r="B42" s="24"/>
      <c r="C42" s="24"/>
      <c r="D42" s="24"/>
      <c r="E42" s="24"/>
      <c r="F42" s="24"/>
      <c r="G42" s="24"/>
      <c r="H42" s="24"/>
      <c r="I42" s="24"/>
      <c r="J42" s="24"/>
      <c r="K42" s="24"/>
      <c r="L42" s="24"/>
      <c r="M42" s="24"/>
      <c r="N42" s="24"/>
      <c r="O42" s="24"/>
      <c r="P42" s="24"/>
      <c r="Q42" s="24"/>
      <c r="R42" s="24"/>
      <c r="S42" s="24"/>
      <c r="T42" s="24"/>
      <c r="U42" s="24"/>
      <c r="V42" s="24"/>
      <c r="W42" s="24"/>
      <c r="X42" s="24"/>
      <c r="Y42" s="24"/>
      <c r="Z42" s="24"/>
      <c r="AA42" s="25"/>
      <c r="AB42" s="25"/>
      <c r="AC42" s="25"/>
      <c r="AD42" s="25"/>
      <c r="AE42" s="25"/>
      <c r="AF42" s="25"/>
    </row>
    <row r="43" spans="1:32" s="26" customFormat="1" ht="13.5" customHeight="1">
      <c r="A43" s="24"/>
      <c r="B43" s="24"/>
      <c r="C43" s="24"/>
      <c r="D43" s="24"/>
      <c r="E43" s="24"/>
      <c r="F43" s="24"/>
      <c r="G43" s="24"/>
      <c r="H43" s="24"/>
      <c r="I43" s="24"/>
      <c r="J43" s="24"/>
      <c r="K43" s="24"/>
      <c r="L43" s="24"/>
      <c r="M43" s="24"/>
      <c r="N43" s="24"/>
      <c r="O43" s="24"/>
      <c r="P43" s="24"/>
      <c r="Q43" s="24"/>
      <c r="R43" s="24"/>
      <c r="S43" s="24"/>
      <c r="T43" s="24"/>
      <c r="U43" s="24"/>
      <c r="V43" s="24"/>
      <c r="W43" s="24"/>
      <c r="X43" s="24"/>
      <c r="Y43" s="24"/>
      <c r="Z43" s="24"/>
      <c r="AA43" s="25"/>
      <c r="AB43" s="25"/>
      <c r="AC43" s="25"/>
      <c r="AD43" s="25"/>
      <c r="AE43" s="25"/>
      <c r="AF43" s="25"/>
    </row>
    <row r="44" spans="1:32" s="26" customFormat="1" ht="13.5" customHeight="1">
      <c r="A44" s="24"/>
      <c r="B44" s="24"/>
      <c r="C44" s="24"/>
      <c r="D44" s="24"/>
      <c r="E44" s="24"/>
      <c r="F44" s="24"/>
      <c r="G44" s="24"/>
      <c r="H44" s="24"/>
      <c r="I44" s="24"/>
      <c r="J44" s="24"/>
      <c r="K44" s="24"/>
      <c r="L44" s="24"/>
      <c r="M44" s="24"/>
      <c r="N44" s="24"/>
      <c r="O44" s="24"/>
      <c r="P44" s="24"/>
      <c r="Q44" s="24"/>
      <c r="R44" s="24"/>
      <c r="S44" s="24"/>
      <c r="T44" s="24"/>
      <c r="U44" s="24"/>
      <c r="V44" s="24"/>
      <c r="W44" s="24"/>
      <c r="X44" s="24"/>
      <c r="Y44" s="24"/>
      <c r="Z44" s="24"/>
      <c r="AA44" s="25"/>
      <c r="AB44" s="25"/>
      <c r="AC44" s="25"/>
      <c r="AD44" s="25"/>
      <c r="AE44" s="25"/>
      <c r="AF44" s="25"/>
    </row>
    <row r="45" spans="1:32" s="26" customFormat="1" ht="13.5" customHeight="1">
      <c r="A45" s="24"/>
      <c r="B45" s="24"/>
      <c r="C45" s="24"/>
      <c r="D45" s="24"/>
      <c r="E45" s="24"/>
      <c r="F45" s="24"/>
      <c r="G45" s="24"/>
      <c r="H45" s="24"/>
      <c r="I45" s="24"/>
      <c r="J45" s="24"/>
      <c r="K45" s="24"/>
      <c r="L45" s="24"/>
      <c r="M45" s="24"/>
      <c r="N45" s="24"/>
      <c r="O45" s="24"/>
      <c r="P45" s="24"/>
      <c r="Q45" s="24"/>
      <c r="R45" s="24"/>
      <c r="S45" s="24"/>
      <c r="T45" s="24"/>
      <c r="U45" s="24"/>
      <c r="V45" s="24"/>
      <c r="W45" s="24"/>
      <c r="X45" s="24"/>
      <c r="Y45" s="24"/>
      <c r="Z45" s="24"/>
      <c r="AA45" s="25"/>
      <c r="AB45" s="25"/>
      <c r="AC45" s="25"/>
      <c r="AD45" s="25"/>
      <c r="AE45" s="25"/>
      <c r="AF45" s="25"/>
    </row>
    <row r="46" spans="1:32" s="26" customFormat="1" ht="13.5" customHeight="1">
      <c r="A46" s="24"/>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5"/>
      <c r="AB46" s="25"/>
      <c r="AC46" s="25"/>
      <c r="AD46" s="25"/>
      <c r="AE46" s="25"/>
      <c r="AF46" s="25"/>
    </row>
    <row r="47" spans="1:32" s="26" customFormat="1" ht="13.5" customHeight="1">
      <c r="A47" s="24"/>
      <c r="B47" s="24"/>
      <c r="C47" s="24"/>
      <c r="D47" s="24"/>
      <c r="E47" s="24"/>
      <c r="F47" s="24"/>
      <c r="G47" s="24"/>
      <c r="H47" s="24"/>
      <c r="I47" s="24"/>
      <c r="J47" s="24"/>
      <c r="K47" s="24"/>
      <c r="L47" s="24"/>
      <c r="M47" s="24"/>
      <c r="N47" s="24"/>
      <c r="O47" s="24"/>
      <c r="P47" s="24"/>
      <c r="Q47" s="24"/>
      <c r="R47" s="24"/>
      <c r="S47" s="24"/>
      <c r="T47" s="24"/>
      <c r="U47" s="24"/>
      <c r="V47" s="24"/>
      <c r="W47" s="24"/>
      <c r="X47" s="24"/>
      <c r="Y47" s="24"/>
      <c r="Z47" s="24"/>
      <c r="AA47" s="25"/>
      <c r="AB47" s="25"/>
      <c r="AC47" s="25"/>
      <c r="AD47" s="25"/>
      <c r="AE47" s="25"/>
      <c r="AF47" s="25"/>
    </row>
    <row r="48" spans="1:32" s="26" customFormat="1" ht="13.5" customHeight="1">
      <c r="A48" s="24"/>
      <c r="B48" s="24"/>
      <c r="C48" s="24"/>
      <c r="D48" s="24"/>
      <c r="E48" s="24"/>
      <c r="F48" s="24"/>
      <c r="G48" s="24"/>
      <c r="H48" s="24"/>
      <c r="I48" s="24"/>
      <c r="J48" s="24"/>
      <c r="K48" s="24"/>
      <c r="L48" s="24"/>
      <c r="M48" s="24"/>
      <c r="N48" s="24"/>
      <c r="O48" s="24"/>
      <c r="P48" s="24"/>
      <c r="Q48" s="24"/>
      <c r="R48" s="24"/>
      <c r="S48" s="24"/>
      <c r="T48" s="24"/>
      <c r="U48" s="24"/>
      <c r="V48" s="24"/>
      <c r="W48" s="24"/>
      <c r="X48" s="24"/>
      <c r="Y48" s="24"/>
      <c r="Z48" s="24"/>
      <c r="AA48" s="25"/>
      <c r="AB48" s="25"/>
      <c r="AC48" s="25"/>
      <c r="AD48" s="25"/>
      <c r="AE48" s="25"/>
      <c r="AF48" s="25"/>
    </row>
    <row r="49" spans="1:45" s="26" customFormat="1" ht="13.5" customHeight="1">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c r="AA49" s="25"/>
      <c r="AB49" s="25"/>
      <c r="AC49" s="25"/>
      <c r="AD49" s="25"/>
      <c r="AE49" s="25"/>
      <c r="AF49" s="25"/>
    </row>
    <row r="50" spans="1:45" s="26" customFormat="1" ht="13.5" customHeight="1">
      <c r="A50" s="24"/>
      <c r="B50" s="24"/>
      <c r="C50" s="24"/>
      <c r="D50" s="24"/>
      <c r="E50" s="24"/>
      <c r="F50" s="24"/>
      <c r="G50" s="24"/>
      <c r="H50" s="24"/>
      <c r="I50" s="24"/>
      <c r="J50" s="24"/>
      <c r="K50" s="24"/>
      <c r="L50" s="24"/>
      <c r="M50" s="24"/>
      <c r="N50" s="24"/>
      <c r="O50" s="24"/>
      <c r="P50" s="24"/>
      <c r="Q50" s="24"/>
      <c r="R50" s="24"/>
      <c r="S50" s="24"/>
      <c r="T50" s="24"/>
      <c r="U50" s="24"/>
      <c r="V50" s="24"/>
      <c r="W50" s="24"/>
      <c r="X50" s="24"/>
      <c r="Y50" s="24"/>
      <c r="Z50" s="24"/>
      <c r="AA50" s="25"/>
      <c r="AB50" s="25"/>
      <c r="AC50" s="25"/>
      <c r="AD50" s="25"/>
      <c r="AE50" s="25"/>
      <c r="AF50" s="25"/>
    </row>
    <row r="51" spans="1:45" s="26" customFormat="1" ht="13.5" customHeight="1">
      <c r="A51" s="24"/>
      <c r="B51" s="24"/>
      <c r="C51" s="24"/>
      <c r="D51" s="24"/>
      <c r="E51" s="24"/>
      <c r="F51" s="24"/>
      <c r="G51" s="24"/>
      <c r="H51" s="24"/>
      <c r="I51" s="24"/>
      <c r="J51" s="24"/>
      <c r="K51" s="24"/>
      <c r="L51" s="24"/>
      <c r="M51" s="24"/>
      <c r="N51" s="24"/>
      <c r="O51" s="24"/>
      <c r="P51" s="24"/>
      <c r="Q51" s="24"/>
      <c r="R51" s="24"/>
      <c r="S51" s="24"/>
      <c r="T51" s="24"/>
      <c r="U51" s="24"/>
      <c r="V51" s="24"/>
      <c r="W51" s="24"/>
      <c r="X51" s="24"/>
      <c r="Y51" s="24"/>
      <c r="Z51" s="24"/>
      <c r="AA51" s="25"/>
      <c r="AB51" s="25"/>
      <c r="AC51" s="25"/>
      <c r="AD51" s="25"/>
      <c r="AE51" s="25"/>
      <c r="AF51" s="25"/>
    </row>
    <row r="52" spans="1:45" s="26" customFormat="1" ht="13.5" customHeight="1">
      <c r="A52" s="24"/>
      <c r="B52" s="24"/>
      <c r="C52" s="24"/>
      <c r="D52" s="24"/>
      <c r="E52" s="24"/>
      <c r="F52" s="24"/>
      <c r="G52" s="24"/>
      <c r="H52" s="24"/>
      <c r="I52" s="24"/>
      <c r="J52" s="24"/>
      <c r="K52" s="24"/>
      <c r="L52" s="24"/>
      <c r="M52" s="24"/>
      <c r="N52" s="24"/>
      <c r="O52" s="24"/>
      <c r="P52" s="24"/>
      <c r="Q52" s="24"/>
      <c r="R52" s="24"/>
      <c r="S52" s="24"/>
      <c r="T52" s="24"/>
      <c r="U52" s="24"/>
      <c r="V52" s="24"/>
      <c r="W52" s="24"/>
      <c r="X52" s="24"/>
      <c r="Y52" s="24"/>
      <c r="Z52" s="24"/>
      <c r="AA52" s="25"/>
      <c r="AB52" s="25"/>
      <c r="AC52" s="25"/>
      <c r="AD52" s="25"/>
      <c r="AE52" s="25"/>
      <c r="AF52" s="25"/>
    </row>
    <row r="53" spans="1:45" s="26" customFormat="1" ht="13.5" customHeight="1">
      <c r="A53" s="24"/>
      <c r="B53" s="24"/>
      <c r="C53" s="24"/>
      <c r="D53" s="24"/>
      <c r="E53" s="24"/>
      <c r="F53" s="24"/>
      <c r="G53" s="24"/>
      <c r="H53" s="24"/>
      <c r="I53" s="24"/>
      <c r="J53" s="24"/>
      <c r="K53" s="24"/>
      <c r="L53" s="24"/>
      <c r="M53" s="24"/>
      <c r="N53" s="24"/>
      <c r="O53" s="24"/>
      <c r="P53" s="24"/>
      <c r="Q53" s="24"/>
      <c r="R53" s="24"/>
      <c r="S53" s="24"/>
      <c r="T53" s="24"/>
      <c r="U53" s="24"/>
      <c r="V53" s="24"/>
      <c r="W53" s="24"/>
      <c r="X53" s="24"/>
      <c r="Y53" s="24"/>
      <c r="Z53" s="24"/>
      <c r="AA53" s="25"/>
      <c r="AB53" s="25"/>
      <c r="AC53" s="25"/>
      <c r="AD53" s="25"/>
      <c r="AE53" s="25"/>
      <c r="AF53" s="25"/>
    </row>
    <row r="54" spans="1:45" s="26" customFormat="1" ht="13.5" customHeight="1">
      <c r="A54" s="24"/>
      <c r="B54" s="24"/>
      <c r="C54" s="24"/>
      <c r="D54" s="24"/>
      <c r="E54" s="24"/>
      <c r="F54" s="24"/>
      <c r="G54" s="24"/>
      <c r="H54" s="24"/>
      <c r="I54" s="24"/>
      <c r="J54" s="24"/>
      <c r="K54" s="24"/>
      <c r="L54" s="24"/>
      <c r="M54" s="24"/>
      <c r="N54" s="24"/>
      <c r="O54" s="24"/>
      <c r="P54" s="24"/>
      <c r="Q54" s="24"/>
      <c r="R54" s="24"/>
      <c r="S54" s="24"/>
      <c r="T54" s="24"/>
      <c r="U54" s="24"/>
      <c r="V54" s="24"/>
      <c r="W54" s="24"/>
      <c r="X54" s="24"/>
      <c r="Y54" s="24"/>
      <c r="Z54" s="24"/>
      <c r="AA54" s="25"/>
      <c r="AB54" s="25"/>
      <c r="AC54" s="25"/>
      <c r="AD54" s="25"/>
      <c r="AE54" s="25"/>
      <c r="AF54" s="25"/>
    </row>
    <row r="55" spans="1:45" s="26" customFormat="1" ht="13.5" customHeight="1">
      <c r="A55" s="24"/>
      <c r="B55" s="24"/>
      <c r="C55" s="24"/>
      <c r="D55" s="24"/>
      <c r="E55" s="24"/>
      <c r="F55" s="24"/>
      <c r="G55" s="24"/>
      <c r="H55" s="24"/>
      <c r="I55" s="24"/>
      <c r="J55" s="24"/>
      <c r="K55" s="24"/>
      <c r="L55" s="24"/>
      <c r="M55" s="24"/>
      <c r="N55" s="24"/>
      <c r="O55" s="24"/>
      <c r="P55" s="24"/>
      <c r="Q55" s="24"/>
      <c r="R55" s="24"/>
      <c r="S55" s="24"/>
      <c r="T55" s="24"/>
      <c r="U55" s="24"/>
      <c r="V55" s="24"/>
      <c r="W55" s="24"/>
      <c r="X55" s="24"/>
      <c r="Y55" s="24"/>
      <c r="Z55" s="24"/>
      <c r="AA55" s="25"/>
      <c r="AB55" s="25"/>
      <c r="AC55" s="25"/>
      <c r="AD55" s="25"/>
      <c r="AE55" s="25"/>
      <c r="AF55" s="25"/>
    </row>
    <row r="56" spans="1:45" s="26" customFormat="1" ht="13.5" customHeight="1">
      <c r="A56" s="24"/>
      <c r="B56" s="24"/>
      <c r="C56" s="24"/>
      <c r="D56" s="24"/>
      <c r="E56" s="24"/>
      <c r="F56" s="24"/>
      <c r="G56" s="24"/>
      <c r="H56" s="24"/>
      <c r="I56" s="24"/>
      <c r="J56" s="24"/>
      <c r="K56" s="24"/>
      <c r="L56" s="24"/>
      <c r="M56" s="24"/>
      <c r="N56" s="24"/>
      <c r="O56" s="24"/>
      <c r="P56" s="24"/>
      <c r="Q56" s="24"/>
      <c r="R56" s="24"/>
      <c r="S56" s="24"/>
      <c r="T56" s="24"/>
      <c r="U56" s="24"/>
      <c r="V56" s="24"/>
      <c r="W56" s="24"/>
      <c r="X56" s="24"/>
      <c r="Y56" s="24"/>
      <c r="Z56" s="24"/>
      <c r="AA56" s="25"/>
      <c r="AB56" s="25"/>
      <c r="AC56" s="25"/>
      <c r="AD56" s="25"/>
      <c r="AE56" s="25"/>
      <c r="AF56" s="25"/>
    </row>
    <row r="57" spans="1:45" s="26" customFormat="1" ht="13.5" customHeight="1">
      <c r="A57" s="24"/>
      <c r="B57" s="24"/>
      <c r="C57" s="24"/>
      <c r="D57" s="24"/>
      <c r="E57" s="24"/>
      <c r="F57" s="24"/>
      <c r="G57" s="24"/>
      <c r="H57" s="24"/>
      <c r="I57" s="24"/>
      <c r="J57" s="24"/>
      <c r="K57" s="24"/>
      <c r="L57" s="24"/>
      <c r="M57" s="24"/>
      <c r="N57" s="24"/>
      <c r="O57" s="24"/>
      <c r="P57" s="24"/>
      <c r="Q57" s="24"/>
      <c r="R57" s="24"/>
      <c r="S57" s="24"/>
      <c r="T57" s="24"/>
      <c r="U57" s="24"/>
      <c r="V57" s="24"/>
      <c r="W57" s="24"/>
      <c r="X57" s="24"/>
      <c r="Y57" s="24"/>
      <c r="Z57" s="24"/>
      <c r="AA57" s="25"/>
      <c r="AB57" s="25"/>
      <c r="AC57" s="25"/>
      <c r="AD57" s="25"/>
      <c r="AE57" s="25"/>
      <c r="AF57" s="25"/>
    </row>
    <row r="58" spans="1:45" s="26" customFormat="1" ht="13.5" customHeight="1">
      <c r="A58" s="24"/>
      <c r="B58" s="24"/>
      <c r="C58" s="24"/>
      <c r="D58" s="24"/>
      <c r="E58" s="24"/>
      <c r="F58" s="24"/>
      <c r="G58" s="24"/>
      <c r="H58" s="24"/>
      <c r="I58" s="24"/>
      <c r="J58" s="24"/>
      <c r="K58" s="24"/>
      <c r="L58" s="24"/>
      <c r="M58" s="24"/>
      <c r="N58" s="24"/>
      <c r="O58" s="24"/>
      <c r="P58" s="24"/>
      <c r="Q58" s="24"/>
      <c r="R58" s="24"/>
      <c r="S58" s="24"/>
      <c r="T58" s="24"/>
      <c r="U58" s="24"/>
      <c r="V58" s="24"/>
      <c r="W58" s="24"/>
      <c r="X58" s="24"/>
      <c r="Y58" s="24"/>
      <c r="Z58" s="24"/>
      <c r="AA58" s="25"/>
      <c r="AB58" s="25"/>
      <c r="AC58" s="25"/>
      <c r="AD58" s="25"/>
      <c r="AE58" s="25"/>
      <c r="AF58" s="25"/>
    </row>
    <row r="59" spans="1:45" s="26" customFormat="1" ht="13.5" customHeight="1">
      <c r="A59" s="24"/>
      <c r="B59" s="24"/>
      <c r="C59" s="24"/>
      <c r="D59" s="24"/>
      <c r="E59" s="24"/>
      <c r="F59" s="24"/>
      <c r="G59" s="24"/>
      <c r="H59" s="24"/>
      <c r="I59" s="24"/>
      <c r="J59" s="24"/>
      <c r="K59" s="24"/>
      <c r="L59" s="24"/>
      <c r="M59" s="24"/>
      <c r="N59" s="24"/>
      <c r="O59" s="24"/>
      <c r="P59" s="24"/>
      <c r="Q59" s="24"/>
      <c r="R59" s="24"/>
      <c r="S59" s="24"/>
      <c r="T59" s="24"/>
      <c r="U59" s="24"/>
      <c r="V59" s="24"/>
      <c r="W59" s="24"/>
      <c r="X59" s="24"/>
      <c r="Y59" s="24"/>
      <c r="Z59" s="24"/>
      <c r="AA59" s="25"/>
      <c r="AB59" s="25"/>
      <c r="AC59" s="25"/>
      <c r="AD59" s="25"/>
      <c r="AE59" s="25"/>
      <c r="AF59" s="25"/>
    </row>
    <row r="60" spans="1:45" s="26" customFormat="1" ht="13.5" customHeight="1">
      <c r="A60" s="24"/>
      <c r="B60" s="24"/>
      <c r="C60" s="24"/>
      <c r="D60" s="24"/>
      <c r="E60" s="24"/>
      <c r="F60" s="24"/>
      <c r="G60" s="24"/>
      <c r="H60" s="24"/>
      <c r="I60" s="24"/>
      <c r="J60" s="24"/>
      <c r="K60" s="24"/>
      <c r="L60" s="24"/>
      <c r="M60" s="24"/>
      <c r="N60" s="24"/>
      <c r="O60" s="24"/>
      <c r="P60" s="24"/>
      <c r="Q60" s="24"/>
      <c r="R60" s="24"/>
      <c r="S60" s="24"/>
      <c r="T60" s="24"/>
      <c r="U60" s="24"/>
      <c r="V60" s="24"/>
      <c r="W60" s="24"/>
      <c r="X60" s="24"/>
      <c r="Y60" s="24"/>
      <c r="Z60" s="24"/>
      <c r="AA60" s="25"/>
      <c r="AB60" s="25"/>
      <c r="AC60" s="25"/>
      <c r="AD60" s="25"/>
      <c r="AE60" s="25"/>
      <c r="AF60" s="25"/>
    </row>
    <row r="61" spans="1:45" s="26" customFormat="1" ht="13.5" customHeight="1">
      <c r="A61" s="24"/>
      <c r="B61" s="24"/>
      <c r="C61" s="24"/>
      <c r="D61" s="24"/>
      <c r="E61" s="24"/>
      <c r="F61" s="24"/>
      <c r="G61" s="24"/>
      <c r="H61" s="24"/>
      <c r="I61" s="24"/>
      <c r="J61" s="24"/>
      <c r="K61" s="24"/>
      <c r="L61" s="24"/>
      <c r="M61" s="24"/>
      <c r="N61" s="24"/>
      <c r="O61" s="24"/>
      <c r="P61" s="24"/>
      <c r="Q61" s="24"/>
      <c r="R61" s="24"/>
      <c r="S61" s="24"/>
      <c r="T61" s="24"/>
      <c r="U61" s="24"/>
      <c r="V61" s="24"/>
      <c r="W61" s="24"/>
      <c r="X61" s="24"/>
      <c r="Y61" s="24"/>
      <c r="Z61" s="24"/>
      <c r="AA61" s="25"/>
      <c r="AB61" s="25"/>
      <c r="AC61" s="25"/>
      <c r="AD61" s="25"/>
      <c r="AE61" s="25"/>
      <c r="AF61" s="25"/>
    </row>
    <row r="62" spans="1:45" s="26" customFormat="1" ht="13.5" customHeight="1">
      <c r="A62" s="24"/>
      <c r="B62" s="24"/>
      <c r="C62" s="24"/>
      <c r="D62" s="24"/>
      <c r="E62" s="24"/>
      <c r="F62" s="24"/>
      <c r="G62" s="24"/>
      <c r="H62" s="24"/>
      <c r="I62" s="24"/>
      <c r="J62" s="24"/>
      <c r="K62" s="24"/>
      <c r="L62" s="24"/>
      <c r="M62" s="24"/>
      <c r="N62" s="24"/>
      <c r="O62" s="24"/>
      <c r="P62" s="24"/>
      <c r="Q62" s="24"/>
      <c r="R62" s="24"/>
      <c r="S62" s="24"/>
      <c r="T62" s="24"/>
      <c r="U62" s="24"/>
      <c r="V62" s="24"/>
      <c r="W62" s="24"/>
      <c r="X62" s="24"/>
      <c r="Y62" s="24"/>
      <c r="Z62" s="24"/>
      <c r="AA62" s="25"/>
      <c r="AB62" s="25"/>
      <c r="AC62" s="25"/>
      <c r="AD62" s="25"/>
      <c r="AE62" s="25"/>
      <c r="AF62" s="25"/>
    </row>
    <row r="63" spans="1:45" s="26" customFormat="1" ht="13.5" customHeight="1">
      <c r="A63" s="24"/>
      <c r="B63" s="24"/>
      <c r="C63" s="24"/>
      <c r="D63" s="24"/>
      <c r="E63" s="24"/>
      <c r="F63" s="24"/>
      <c r="G63" s="24"/>
      <c r="H63" s="24"/>
      <c r="I63" s="24"/>
      <c r="J63" s="24"/>
      <c r="K63" s="24"/>
      <c r="L63" s="24"/>
      <c r="M63" s="24"/>
      <c r="N63" s="24"/>
      <c r="O63" s="24"/>
      <c r="P63" s="24"/>
      <c r="Q63" s="24"/>
      <c r="R63" s="24"/>
      <c r="S63" s="24"/>
      <c r="T63" s="24"/>
      <c r="U63" s="24"/>
      <c r="V63" s="24"/>
      <c r="W63" s="24"/>
      <c r="X63" s="24"/>
      <c r="Y63" s="24"/>
      <c r="Z63" s="24"/>
      <c r="AA63" s="25"/>
      <c r="AB63" s="25"/>
      <c r="AC63" s="25"/>
      <c r="AD63" s="25"/>
      <c r="AE63" s="25"/>
      <c r="AF63" s="25"/>
    </row>
    <row r="64" spans="1:45" ht="13.5" customHeight="1">
      <c r="A64" s="2"/>
      <c r="B64" s="2"/>
      <c r="C64" s="2"/>
      <c r="D64" s="2"/>
      <c r="E64" s="2"/>
      <c r="F64" s="2"/>
      <c r="G64" s="2"/>
      <c r="H64" s="2"/>
      <c r="I64" s="2"/>
      <c r="J64" s="2"/>
      <c r="K64" s="2"/>
      <c r="L64" s="2"/>
      <c r="M64" s="2"/>
      <c r="N64" s="2"/>
      <c r="O64" s="2"/>
      <c r="P64" s="2"/>
      <c r="Q64" s="2"/>
      <c r="R64" s="2"/>
      <c r="S64" s="2"/>
      <c r="T64" s="2"/>
      <c r="U64" s="2"/>
      <c r="V64" s="2"/>
      <c r="W64" s="2"/>
      <c r="X64" s="2"/>
      <c r="Y64" s="2"/>
      <c r="Z64" s="2"/>
      <c r="AA64" s="3"/>
      <c r="AB64" s="3"/>
      <c r="AC64" s="3"/>
      <c r="AD64" s="3"/>
      <c r="AE64" s="3"/>
      <c r="AF64" s="3"/>
      <c r="AG64" s="6"/>
      <c r="AH64" s="6"/>
      <c r="AI64" s="6"/>
      <c r="AJ64" s="6"/>
      <c r="AK64" s="6"/>
      <c r="AL64" s="6"/>
      <c r="AM64" s="6"/>
      <c r="AN64" s="6"/>
      <c r="AO64" s="6"/>
      <c r="AP64" s="6"/>
      <c r="AQ64" s="6"/>
      <c r="AR64" s="6"/>
      <c r="AS64" s="6"/>
    </row>
    <row r="65" spans="1:45" ht="13.5" customHeight="1">
      <c r="A65" s="2"/>
      <c r="B65" s="2"/>
      <c r="C65" s="2"/>
      <c r="D65" s="2"/>
      <c r="E65" s="2"/>
      <c r="F65" s="2"/>
      <c r="G65" s="2"/>
      <c r="H65" s="2"/>
      <c r="I65" s="2"/>
      <c r="J65" s="2"/>
      <c r="K65" s="2"/>
      <c r="L65" s="2"/>
      <c r="M65" s="2"/>
      <c r="N65" s="2"/>
      <c r="O65" s="2"/>
      <c r="P65" s="2"/>
      <c r="Q65" s="2"/>
      <c r="R65" s="2"/>
      <c r="S65" s="2"/>
      <c r="T65" s="2"/>
      <c r="U65" s="2"/>
      <c r="V65" s="2"/>
      <c r="W65" s="2"/>
      <c r="X65" s="2"/>
      <c r="Y65" s="2"/>
      <c r="Z65" s="2"/>
      <c r="AA65" s="3"/>
      <c r="AB65" s="3"/>
      <c r="AC65" s="3"/>
      <c r="AD65" s="3"/>
      <c r="AE65" s="3"/>
      <c r="AF65" s="3"/>
      <c r="AG65" s="6"/>
      <c r="AH65" s="6"/>
      <c r="AI65" s="6"/>
      <c r="AJ65" s="6"/>
      <c r="AK65" s="6"/>
      <c r="AL65" s="6"/>
      <c r="AM65" s="6"/>
      <c r="AN65" s="6"/>
      <c r="AO65" s="6"/>
      <c r="AP65" s="6"/>
      <c r="AQ65" s="6"/>
      <c r="AR65" s="6"/>
      <c r="AS65" s="6"/>
    </row>
    <row r="66" spans="1:45" ht="13.5" customHeight="1">
      <c r="A66" s="2"/>
      <c r="B66" s="2"/>
      <c r="C66" s="2"/>
      <c r="D66" s="2"/>
      <c r="E66" s="2"/>
      <c r="F66" s="2"/>
      <c r="G66" s="2"/>
      <c r="H66" s="2"/>
      <c r="I66" s="2"/>
      <c r="J66" s="2"/>
      <c r="K66" s="2"/>
      <c r="L66" s="2"/>
      <c r="M66" s="2"/>
      <c r="N66" s="2"/>
      <c r="O66" s="2"/>
      <c r="P66" s="2"/>
      <c r="Q66" s="2"/>
      <c r="R66" s="2"/>
      <c r="S66" s="2"/>
      <c r="T66" s="2"/>
      <c r="U66" s="2"/>
      <c r="V66" s="2"/>
      <c r="W66" s="2"/>
      <c r="X66" s="2"/>
      <c r="Y66" s="2"/>
      <c r="Z66" s="2"/>
      <c r="AA66" s="3"/>
      <c r="AB66" s="3"/>
      <c r="AC66" s="3"/>
      <c r="AD66" s="3"/>
      <c r="AE66" s="3"/>
      <c r="AF66" s="3"/>
      <c r="AG66" s="6"/>
      <c r="AH66" s="6"/>
      <c r="AI66" s="6"/>
      <c r="AJ66" s="6"/>
      <c r="AK66" s="6"/>
      <c r="AL66" s="6"/>
      <c r="AM66" s="6"/>
      <c r="AN66" s="6"/>
      <c r="AO66" s="6"/>
      <c r="AP66" s="6"/>
      <c r="AQ66" s="6"/>
      <c r="AR66" s="6"/>
      <c r="AS66" s="6"/>
    </row>
    <row r="67" spans="1:45" ht="13.5" customHeight="1">
      <c r="A67" s="2"/>
      <c r="B67" s="2"/>
      <c r="C67" s="2"/>
      <c r="D67" s="2"/>
      <c r="E67" s="2"/>
      <c r="F67" s="2"/>
      <c r="G67" s="2"/>
      <c r="H67" s="2"/>
      <c r="I67" s="2"/>
      <c r="J67" s="2"/>
      <c r="K67" s="2"/>
      <c r="L67" s="2"/>
      <c r="M67" s="2"/>
      <c r="N67" s="2"/>
      <c r="O67" s="2"/>
      <c r="P67" s="2"/>
      <c r="Q67" s="2"/>
      <c r="R67" s="2"/>
      <c r="S67" s="2"/>
      <c r="T67" s="2"/>
      <c r="U67" s="2"/>
      <c r="V67" s="2"/>
      <c r="W67" s="2"/>
      <c r="X67" s="2"/>
      <c r="Y67" s="2"/>
      <c r="Z67" s="2"/>
      <c r="AA67" s="3"/>
      <c r="AB67" s="3"/>
      <c r="AC67" s="3"/>
      <c r="AD67" s="3"/>
      <c r="AE67" s="3"/>
      <c r="AF67" s="3"/>
      <c r="AG67" s="6"/>
      <c r="AH67" s="6"/>
      <c r="AI67" s="6"/>
      <c r="AJ67" s="6"/>
      <c r="AK67" s="6"/>
      <c r="AL67" s="6"/>
      <c r="AM67" s="6"/>
      <c r="AN67" s="6"/>
      <c r="AO67" s="6"/>
      <c r="AP67" s="6"/>
      <c r="AQ67" s="6"/>
      <c r="AR67" s="6"/>
      <c r="AS67" s="6"/>
    </row>
    <row r="68" spans="1:45" ht="13.5" customHeight="1">
      <c r="A68" s="2"/>
      <c r="B68" s="2"/>
      <c r="C68" s="2"/>
      <c r="D68" s="2"/>
      <c r="E68" s="2"/>
      <c r="F68" s="2"/>
      <c r="G68" s="2"/>
      <c r="H68" s="2"/>
      <c r="I68" s="2"/>
      <c r="J68" s="2"/>
      <c r="K68" s="2"/>
      <c r="L68" s="2"/>
      <c r="M68" s="2"/>
      <c r="N68" s="2"/>
      <c r="O68" s="2"/>
      <c r="P68" s="2"/>
      <c r="Q68" s="2"/>
      <c r="R68" s="2"/>
      <c r="S68" s="2"/>
      <c r="T68" s="2"/>
      <c r="U68" s="2"/>
      <c r="V68" s="2"/>
      <c r="W68" s="2"/>
      <c r="X68" s="2"/>
      <c r="Y68" s="2"/>
      <c r="Z68" s="2"/>
      <c r="AA68" s="3"/>
      <c r="AB68" s="3"/>
      <c r="AC68" s="3"/>
      <c r="AD68" s="3"/>
      <c r="AE68" s="3"/>
      <c r="AF68" s="3"/>
      <c r="AG68" s="6"/>
      <c r="AH68" s="6"/>
      <c r="AI68" s="6"/>
      <c r="AJ68" s="6"/>
      <c r="AK68" s="6"/>
      <c r="AL68" s="6"/>
      <c r="AM68" s="6"/>
      <c r="AN68" s="6"/>
      <c r="AO68" s="6"/>
      <c r="AP68" s="6"/>
      <c r="AQ68" s="6"/>
      <c r="AR68" s="6"/>
      <c r="AS68" s="6"/>
    </row>
    <row r="69" spans="1:45" ht="13.5" customHeight="1">
      <c r="A69" s="2"/>
      <c r="B69" s="2"/>
      <c r="C69" s="2"/>
      <c r="D69" s="2"/>
      <c r="E69" s="2"/>
      <c r="F69" s="2"/>
      <c r="G69" s="2"/>
      <c r="H69" s="2"/>
      <c r="I69" s="2"/>
      <c r="J69" s="2"/>
      <c r="K69" s="2"/>
      <c r="L69" s="2"/>
      <c r="M69" s="2"/>
      <c r="N69" s="2"/>
      <c r="O69" s="2"/>
      <c r="P69" s="2"/>
      <c r="Q69" s="2"/>
      <c r="R69" s="2"/>
      <c r="S69" s="2"/>
      <c r="T69" s="2"/>
      <c r="U69" s="2"/>
      <c r="V69" s="2"/>
      <c r="W69" s="2"/>
      <c r="X69" s="2"/>
      <c r="Y69" s="2"/>
      <c r="Z69" s="2"/>
      <c r="AA69" s="3"/>
      <c r="AB69" s="3"/>
      <c r="AC69" s="3"/>
      <c r="AD69" s="3"/>
      <c r="AE69" s="3"/>
      <c r="AF69" s="3"/>
      <c r="AG69" s="6"/>
      <c r="AH69" s="6"/>
      <c r="AI69" s="6"/>
      <c r="AJ69" s="6"/>
      <c r="AK69" s="6"/>
      <c r="AL69" s="6"/>
      <c r="AM69" s="6"/>
      <c r="AN69" s="6"/>
      <c r="AO69" s="6"/>
      <c r="AP69" s="6"/>
      <c r="AQ69" s="6"/>
      <c r="AR69" s="6"/>
      <c r="AS69" s="6"/>
    </row>
  </sheetData>
  <sheetProtection selectLockedCells="1"/>
  <mergeCells count="5">
    <mergeCell ref="B11:L11"/>
    <mergeCell ref="B2:L2"/>
    <mergeCell ref="B5:L5"/>
    <mergeCell ref="B7:L7"/>
    <mergeCell ref="B9:L9"/>
  </mergeCells>
  <pageMargins left="0.7" right="0.7" top="0.75" bottom="0.75" header="0" footer="0"/>
  <pageSetup paperSize="9" orientation="portrait" r:id="rId1"/>
  <headerFooter>
    <oddFooter>&amp;L&amp;"Calibri"&amp;11&amp;K000000#0078D7Information Classification: General_x000D_&amp;1#&amp;"Rockwell"&amp;9&amp;K0078D7Information Classification: General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9BD9"/>
    <pageSetUpPr fitToPage="1"/>
  </sheetPr>
  <dimension ref="A2:W803"/>
  <sheetViews>
    <sheetView showGridLines="0" tabSelected="1" zoomScale="40" zoomScaleNormal="40" workbookViewId="0">
      <selection activeCell="G2" sqref="G2"/>
    </sheetView>
  </sheetViews>
  <sheetFormatPr defaultColWidth="12.33203125" defaultRowHeight="15" customHeight="1"/>
  <cols>
    <col min="1" max="1" width="31.88671875" style="43" customWidth="1"/>
    <col min="2" max="2" width="13.33203125" style="44" customWidth="1"/>
    <col min="3" max="3" width="15.77734375" style="44" customWidth="1"/>
    <col min="4" max="4" width="20" style="44" customWidth="1"/>
    <col min="5" max="5" width="14.33203125" style="44" customWidth="1"/>
    <col min="6" max="6" width="12.33203125" style="44" customWidth="1"/>
    <col min="7" max="7" width="28.6640625" style="45" customWidth="1"/>
    <col min="8" max="15" width="28.6640625" style="44" customWidth="1"/>
    <col min="16" max="16" width="32.109375" style="44" customWidth="1"/>
    <col min="17" max="17" width="26.109375" style="44" customWidth="1"/>
    <col min="18" max="18" width="64.21875" style="43" customWidth="1"/>
    <col min="19" max="19" width="91.33203125" style="43" customWidth="1"/>
    <col min="20" max="21" width="22" style="44" customWidth="1"/>
    <col min="22" max="23" width="12.33203125" style="44"/>
    <col min="24" max="16384" width="12.33203125" style="5"/>
  </cols>
  <sheetData>
    <row r="2" spans="1:23" s="4" customFormat="1" ht="63" customHeight="1">
      <c r="B2" s="160" t="s">
        <v>5</v>
      </c>
      <c r="C2" s="160"/>
      <c r="D2" s="160"/>
      <c r="E2" s="160"/>
      <c r="F2" s="46"/>
      <c r="G2" s="78" t="s">
        <v>6</v>
      </c>
      <c r="H2" s="78" t="s">
        <v>7</v>
      </c>
      <c r="I2" s="46"/>
      <c r="J2" s="46"/>
      <c r="K2" s="152" t="s">
        <v>8</v>
      </c>
      <c r="L2" s="153"/>
      <c r="M2" s="46"/>
      <c r="N2" s="46"/>
      <c r="O2" s="46"/>
      <c r="P2" s="46"/>
      <c r="Q2" s="46"/>
      <c r="R2" s="47"/>
      <c r="S2" s="47"/>
      <c r="T2" s="46"/>
      <c r="U2" s="46"/>
      <c r="V2" s="46"/>
      <c r="W2" s="46"/>
    </row>
    <row r="3" spans="1:23" s="4" customFormat="1" ht="63.6" customHeight="1">
      <c r="A3" s="77"/>
      <c r="B3" s="161" t="s">
        <v>9</v>
      </c>
      <c r="C3" s="161"/>
      <c r="D3" s="161"/>
      <c r="E3" s="161"/>
      <c r="F3" s="48"/>
      <c r="G3" s="79"/>
      <c r="H3" s="79"/>
      <c r="I3" s="46"/>
      <c r="J3" s="46"/>
      <c r="K3" s="154" t="s">
        <v>10</v>
      </c>
      <c r="L3" s="155"/>
      <c r="M3" s="46"/>
      <c r="N3" s="46"/>
      <c r="O3" s="46"/>
      <c r="P3" s="46"/>
      <c r="Q3" s="46"/>
      <c r="R3" s="47"/>
      <c r="S3" s="47"/>
      <c r="T3" s="46"/>
      <c r="U3" s="46"/>
      <c r="V3" s="46"/>
      <c r="W3" s="46"/>
    </row>
    <row r="4" spans="1:23" ht="52.5" customHeight="1">
      <c r="A4" s="80" t="s">
        <v>11</v>
      </c>
      <c r="B4" s="172" t="s">
        <v>12</v>
      </c>
      <c r="C4" s="172"/>
      <c r="D4" s="172"/>
      <c r="E4" s="172"/>
      <c r="F4" s="49"/>
      <c r="K4" s="156" t="s">
        <v>13</v>
      </c>
      <c r="L4" s="157"/>
    </row>
    <row r="5" spans="1:23" ht="38.450000000000003" customHeight="1">
      <c r="A5" s="80" t="s">
        <v>14</v>
      </c>
      <c r="B5" s="172" t="s">
        <v>12</v>
      </c>
      <c r="C5" s="172"/>
      <c r="D5" s="172"/>
      <c r="E5" s="172"/>
      <c r="F5" s="46"/>
      <c r="G5" s="50"/>
      <c r="H5" s="48"/>
      <c r="I5" s="48"/>
      <c r="J5" s="46"/>
      <c r="K5" s="158" t="s">
        <v>15</v>
      </c>
      <c r="L5" s="159"/>
      <c r="M5" s="46"/>
    </row>
    <row r="6" spans="1:23" ht="42" customHeight="1">
      <c r="A6" s="81" t="s">
        <v>16</v>
      </c>
      <c r="B6" s="172" t="s">
        <v>12</v>
      </c>
      <c r="C6" s="172"/>
      <c r="D6" s="172"/>
      <c r="E6" s="172"/>
      <c r="F6" s="51"/>
      <c r="G6" s="52"/>
      <c r="H6" s="46"/>
      <c r="I6" s="46"/>
      <c r="J6" s="46"/>
      <c r="K6" s="46"/>
      <c r="L6" s="46"/>
      <c r="M6" s="46"/>
    </row>
    <row r="7" spans="1:23" ht="42" customHeight="1">
      <c r="A7" s="81" t="s">
        <v>17</v>
      </c>
      <c r="B7" s="172" t="s">
        <v>12</v>
      </c>
      <c r="C7" s="172"/>
      <c r="D7" s="172"/>
      <c r="E7" s="172"/>
      <c r="F7" s="51"/>
      <c r="G7" s="52"/>
      <c r="H7" s="46"/>
      <c r="I7" s="46"/>
      <c r="J7" s="46"/>
      <c r="K7" s="46"/>
      <c r="L7" s="46"/>
      <c r="M7" s="46"/>
    </row>
    <row r="8" spans="1:23" ht="47.1" customHeight="1">
      <c r="A8" s="80" t="s">
        <v>18</v>
      </c>
      <c r="B8" s="172" t="s">
        <v>12</v>
      </c>
      <c r="C8" s="172"/>
      <c r="D8" s="172"/>
      <c r="E8" s="172"/>
      <c r="F8" s="46"/>
      <c r="G8" s="151" t="s">
        <v>19</v>
      </c>
      <c r="H8" s="151"/>
      <c r="I8" s="151"/>
      <c r="J8" s="151"/>
      <c r="K8" s="54"/>
      <c r="L8" s="54"/>
      <c r="M8" s="54"/>
      <c r="P8" s="55"/>
    </row>
    <row r="9" spans="1:23" ht="33" customHeight="1">
      <c r="A9" s="47"/>
      <c r="E9" s="46"/>
      <c r="F9" s="46"/>
      <c r="G9" s="53"/>
      <c r="H9" s="53"/>
      <c r="I9" s="53"/>
      <c r="J9" s="53"/>
      <c r="K9" s="46"/>
      <c r="L9" s="46"/>
      <c r="M9" s="46"/>
      <c r="N9" s="46"/>
    </row>
    <row r="10" spans="1:23" ht="27">
      <c r="A10" s="47"/>
      <c r="S10" s="56"/>
      <c r="T10" s="49"/>
      <c r="U10" s="49"/>
    </row>
    <row r="11" spans="1:23" ht="198" customHeight="1">
      <c r="A11" s="57" t="s">
        <v>20</v>
      </c>
      <c r="B11" s="58" t="s">
        <v>21</v>
      </c>
      <c r="C11" s="58" t="s">
        <v>22</v>
      </c>
      <c r="D11" s="58" t="s">
        <v>23</v>
      </c>
      <c r="E11" s="58" t="s">
        <v>24</v>
      </c>
      <c r="F11" s="58" t="s">
        <v>25</v>
      </c>
      <c r="G11" s="88" t="s">
        <v>26</v>
      </c>
      <c r="H11" s="88" t="s">
        <v>27</v>
      </c>
      <c r="I11" s="88" t="s">
        <v>28</v>
      </c>
      <c r="J11" s="88" t="s">
        <v>29</v>
      </c>
      <c r="K11" s="89" t="s">
        <v>30</v>
      </c>
      <c r="L11" s="89" t="s">
        <v>31</v>
      </c>
      <c r="M11" s="89" t="s">
        <v>32</v>
      </c>
      <c r="N11" s="89" t="s">
        <v>33</v>
      </c>
      <c r="O11" s="90" t="s">
        <v>34</v>
      </c>
      <c r="P11" s="91" t="s">
        <v>35</v>
      </c>
      <c r="Q11" s="120" t="s">
        <v>36</v>
      </c>
      <c r="R11" s="58" t="s">
        <v>37</v>
      </c>
      <c r="S11" s="59" t="s">
        <v>38</v>
      </c>
      <c r="T11" s="59" t="s">
        <v>39</v>
      </c>
      <c r="U11" s="59" t="s">
        <v>40</v>
      </c>
    </row>
    <row r="12" spans="1:23" ht="24.95" customHeight="1">
      <c r="A12" s="60" t="s">
        <v>41</v>
      </c>
      <c r="B12" s="61">
        <v>4</v>
      </c>
      <c r="C12" s="62" t="s">
        <v>42</v>
      </c>
      <c r="D12" s="60" t="s">
        <v>43</v>
      </c>
      <c r="E12" s="63" t="s">
        <v>44</v>
      </c>
      <c r="F12" s="64">
        <v>30</v>
      </c>
      <c r="G12" s="63" t="s">
        <v>45</v>
      </c>
      <c r="H12" s="63" t="s">
        <v>45</v>
      </c>
      <c r="I12" s="63" t="s">
        <v>45</v>
      </c>
      <c r="J12" s="63" t="s">
        <v>45</v>
      </c>
      <c r="K12" s="63" t="s">
        <v>46</v>
      </c>
      <c r="L12" s="63" t="s">
        <v>45</v>
      </c>
      <c r="M12" s="63" t="s">
        <v>45</v>
      </c>
      <c r="N12" s="63" t="s">
        <v>47</v>
      </c>
      <c r="O12" s="63" t="s">
        <v>46</v>
      </c>
      <c r="P12" s="63" t="s">
        <v>47</v>
      </c>
      <c r="Q12" s="121" t="str" cm="1">
        <f t="array" ref="Q12">IF(COUNTA(G12:P12)=0,"",_xlfn.IFS((COUNTIF(G12:P12,"Y")+COUNTIF(G12:P12,"N/A"))=10,"Gold",(COUNTIF(G12:N12,"Y")+COUNTIF(G12:N12,"N/A"))=8,"Silver",COUNTIF(G12:J12,"Y")+COUNTIF(G12:J12,"N/A")=4,"Bronze",(COUNTIF(G12:J12,"Y")+COUNTIF(G12:J12,"N/A"))&lt;4,"Single Use"))</f>
        <v>Bronze</v>
      </c>
      <c r="R12" s="65" t="s">
        <v>48</v>
      </c>
      <c r="S12" s="66" t="s">
        <v>49</v>
      </c>
      <c r="T12" s="67"/>
      <c r="U12" s="67"/>
    </row>
    <row r="13" spans="1:23" ht="24.95" customHeight="1">
      <c r="A13" s="60" t="s">
        <v>41</v>
      </c>
      <c r="B13" s="61">
        <v>4</v>
      </c>
      <c r="C13" s="62" t="s">
        <v>41</v>
      </c>
      <c r="D13" s="60" t="s">
        <v>41</v>
      </c>
      <c r="E13" s="63" t="s">
        <v>50</v>
      </c>
      <c r="F13" s="64">
        <v>19</v>
      </c>
      <c r="G13" s="63" t="s">
        <v>45</v>
      </c>
      <c r="H13" s="63" t="s">
        <v>45</v>
      </c>
      <c r="I13" s="63" t="s">
        <v>45</v>
      </c>
      <c r="J13" s="63" t="s">
        <v>45</v>
      </c>
      <c r="K13" s="63" t="s">
        <v>46</v>
      </c>
      <c r="L13" s="63" t="s">
        <v>47</v>
      </c>
      <c r="M13" s="63" t="s">
        <v>45</v>
      </c>
      <c r="N13" s="63" t="s">
        <v>47</v>
      </c>
      <c r="O13" s="63" t="s">
        <v>46</v>
      </c>
      <c r="P13" s="63" t="s">
        <v>47</v>
      </c>
      <c r="Q13" s="121" t="str" cm="1">
        <f t="array" ref="Q13">IF(COUNTA(G13:P13)=0,"",_xlfn.IFS((COUNTIF(G13:P13,"Y")+COUNTIF(G13:P13,"N/A"))=10,"Gold",(COUNTIF(G13:N13,"Y")+COUNTIF(G13:N13,"N/A"))=8,"Silver",COUNTIF(G13:J13,"Y")+COUNTIF(G13:J13,"N/A")=4,"Bronze",(COUNTIF(G13:J13,"Y")+COUNTIF(G13:J13,"N/A"))&lt;4,"Single Use"))</f>
        <v>Bronze</v>
      </c>
      <c r="R13" s="65" t="s">
        <v>51</v>
      </c>
      <c r="S13" s="66" t="s">
        <v>52</v>
      </c>
      <c r="T13" s="67"/>
      <c r="U13" s="67"/>
    </row>
    <row r="14" spans="1:23" ht="24.95" customHeight="1">
      <c r="A14" s="60" t="s">
        <v>41</v>
      </c>
      <c r="B14" s="61">
        <v>4</v>
      </c>
      <c r="C14" s="62" t="s">
        <v>41</v>
      </c>
      <c r="D14" s="60" t="s">
        <v>53</v>
      </c>
      <c r="E14" s="63" t="s">
        <v>54</v>
      </c>
      <c r="F14" s="64">
        <v>38</v>
      </c>
      <c r="G14" s="63" t="s">
        <v>45</v>
      </c>
      <c r="H14" s="63" t="s">
        <v>45</v>
      </c>
      <c r="I14" s="63" t="s">
        <v>45</v>
      </c>
      <c r="J14" s="63" t="s">
        <v>45</v>
      </c>
      <c r="K14" s="63" t="s">
        <v>46</v>
      </c>
      <c r="L14" s="63" t="s">
        <v>47</v>
      </c>
      <c r="M14" s="63" t="s">
        <v>45</v>
      </c>
      <c r="N14" s="63" t="s">
        <v>47</v>
      </c>
      <c r="O14" s="63" t="s">
        <v>46</v>
      </c>
      <c r="P14" s="63" t="s">
        <v>46</v>
      </c>
      <c r="Q14" s="121" t="str" cm="1">
        <f t="array" ref="Q14">IF(COUNTA(G14:P14)=0,"",_xlfn.IFS((COUNTIF(G14:P14,"Y")+COUNTIF(G14:P14,"N/A"))=10,"Gold",(COUNTIF(G14:N14,"Y")+COUNTIF(G14:N14,"N/A"))=8,"Silver",COUNTIF(G14:J14,"Y")+COUNTIF(G14:J14,"N/A")=4,"Bronze",(COUNTIF(G14:J14,"Y")+COUNTIF(G14:J14,"N/A"))&lt;4,"Single Use"))</f>
        <v>Bronze</v>
      </c>
      <c r="R14" s="65" t="s">
        <v>55</v>
      </c>
      <c r="S14" s="66" t="s">
        <v>56</v>
      </c>
      <c r="T14" s="67"/>
      <c r="U14" s="67"/>
    </row>
    <row r="15" spans="1:23" ht="24.95" customHeight="1">
      <c r="A15" s="60" t="s">
        <v>41</v>
      </c>
      <c r="B15" s="61">
        <v>4</v>
      </c>
      <c r="C15" s="62" t="s">
        <v>41</v>
      </c>
      <c r="D15" s="60" t="s">
        <v>41</v>
      </c>
      <c r="E15" s="63" t="s">
        <v>57</v>
      </c>
      <c r="F15" s="64">
        <v>100</v>
      </c>
      <c r="G15" s="63" t="s">
        <v>45</v>
      </c>
      <c r="H15" s="63" t="s">
        <v>45</v>
      </c>
      <c r="I15" s="63" t="s">
        <v>45</v>
      </c>
      <c r="J15" s="63" t="s">
        <v>45</v>
      </c>
      <c r="K15" s="63" t="s">
        <v>46</v>
      </c>
      <c r="L15" s="63" t="s">
        <v>47</v>
      </c>
      <c r="M15" s="63" t="s">
        <v>45</v>
      </c>
      <c r="N15" s="63" t="s">
        <v>47</v>
      </c>
      <c r="O15" s="63" t="s">
        <v>47</v>
      </c>
      <c r="P15" s="63" t="s">
        <v>47</v>
      </c>
      <c r="Q15" s="121" t="str" cm="1">
        <f t="array" ref="Q15">IF(COUNTA(G15:P15)=0,"",_xlfn.IFS((COUNTIF(G15:P15,"Y")+COUNTIF(G15:P15,"N/A"))=10,"Gold",(COUNTIF(G15:N15,"Y")+COUNTIF(G15:N15,"N/A"))=8,"Silver",COUNTIF(G15:J15,"Y")+COUNTIF(G15:J15,"N/A")=4,"Bronze",(COUNTIF(G15:J15,"Y")+COUNTIF(G15:J15,"N/A"))&lt;4,"Single Use"))</f>
        <v>Bronze</v>
      </c>
      <c r="R15" s="65" t="s">
        <v>58</v>
      </c>
      <c r="S15" s="66" t="s">
        <v>59</v>
      </c>
      <c r="T15" s="67"/>
      <c r="U15" s="67"/>
    </row>
    <row r="16" spans="1:23" ht="24.95" customHeight="1">
      <c r="A16" s="60" t="s">
        <v>41</v>
      </c>
      <c r="B16" s="61">
        <v>4</v>
      </c>
      <c r="C16" s="62" t="s">
        <v>41</v>
      </c>
      <c r="D16" s="60" t="s">
        <v>41</v>
      </c>
      <c r="E16" s="63" t="s">
        <v>60</v>
      </c>
      <c r="F16" s="64">
        <v>10</v>
      </c>
      <c r="G16" s="63" t="s">
        <v>47</v>
      </c>
      <c r="H16" s="63" t="s">
        <v>47</v>
      </c>
      <c r="I16" s="63" t="s">
        <v>47</v>
      </c>
      <c r="J16" s="63" t="s">
        <v>47</v>
      </c>
      <c r="K16" s="63" t="s">
        <v>47</v>
      </c>
      <c r="L16" s="63" t="s">
        <v>45</v>
      </c>
      <c r="M16" s="63" t="s">
        <v>45</v>
      </c>
      <c r="N16" s="63" t="s">
        <v>47</v>
      </c>
      <c r="O16" s="63" t="s">
        <v>47</v>
      </c>
      <c r="P16" s="63" t="s">
        <v>47</v>
      </c>
      <c r="Q16" s="121" t="str" cm="1">
        <f t="array" ref="Q16">IF(COUNTA(G16:P16)=0,"",_xlfn.IFS((COUNTIF(G16:P16,"Y")+COUNTIF(G16:P16,"N/A"))=10,"Gold",(COUNTIF(G16:N16,"Y")+COUNTIF(G16:N16,"N/A"))=8,"Silver",COUNTIF(G16:J16,"Y")+COUNTIF(G16:J16,"N/A")=4,"Bronze",(COUNTIF(G16:J16,"Y")+COUNTIF(G16:J16,"N/A"))&lt;4,"Single Use"))</f>
        <v>Gold</v>
      </c>
      <c r="R16" s="65" t="s">
        <v>61</v>
      </c>
      <c r="S16" s="66" t="s">
        <v>62</v>
      </c>
      <c r="T16" s="67"/>
      <c r="U16" s="67"/>
    </row>
    <row r="17" spans="1:21" ht="24.95" customHeight="1">
      <c r="A17" s="60" t="s">
        <v>41</v>
      </c>
      <c r="B17" s="61">
        <v>4</v>
      </c>
      <c r="C17" s="62" t="s">
        <v>41</v>
      </c>
      <c r="D17" s="60" t="s">
        <v>41</v>
      </c>
      <c r="E17" s="63" t="s">
        <v>63</v>
      </c>
      <c r="F17" s="64">
        <v>19</v>
      </c>
      <c r="G17" s="63" t="s">
        <v>47</v>
      </c>
      <c r="H17" s="63" t="s">
        <v>47</v>
      </c>
      <c r="I17" s="63" t="s">
        <v>47</v>
      </c>
      <c r="J17" s="63" t="s">
        <v>47</v>
      </c>
      <c r="K17" s="63" t="s">
        <v>47</v>
      </c>
      <c r="L17" s="63" t="s">
        <v>47</v>
      </c>
      <c r="M17" s="63" t="s">
        <v>45</v>
      </c>
      <c r="N17" s="63" t="s">
        <v>47</v>
      </c>
      <c r="O17" s="63" t="s">
        <v>47</v>
      </c>
      <c r="P17" s="63" t="s">
        <v>47</v>
      </c>
      <c r="Q17" s="121" t="str" cm="1">
        <f t="array" ref="Q17">IF(COUNTA(G17:P17)=0,"",_xlfn.IFS((COUNTIF(G17:P17,"Y")+COUNTIF(G17:P17,"N/A"))=10,"Gold",(COUNTIF(G17:N17,"Y")+COUNTIF(G17:N17,"N/A"))=8,"Silver",COUNTIF(G17:J17,"Y")+COUNTIF(G17:J17,"N/A")=4,"Bronze",(COUNTIF(G17:J17,"Y")+COUNTIF(G17:J17,"N/A"))&lt;4,"Single Use"))</f>
        <v>Gold</v>
      </c>
      <c r="R17" s="65" t="s">
        <v>64</v>
      </c>
      <c r="S17" s="66" t="s">
        <v>65</v>
      </c>
      <c r="T17" s="67"/>
      <c r="U17" s="67"/>
    </row>
    <row r="18" spans="1:21" ht="24.95" customHeight="1">
      <c r="A18" s="60" t="s">
        <v>41</v>
      </c>
      <c r="B18" s="61">
        <v>4</v>
      </c>
      <c r="C18" s="62" t="s">
        <v>41</v>
      </c>
      <c r="D18" s="60" t="s">
        <v>41</v>
      </c>
      <c r="E18" s="63" t="s">
        <v>66</v>
      </c>
      <c r="F18" s="64">
        <v>38</v>
      </c>
      <c r="G18" s="63" t="s">
        <v>47</v>
      </c>
      <c r="H18" s="63" t="s">
        <v>47</v>
      </c>
      <c r="I18" s="63" t="s">
        <v>47</v>
      </c>
      <c r="J18" s="63" t="s">
        <v>47</v>
      </c>
      <c r="K18" s="63" t="s">
        <v>47</v>
      </c>
      <c r="L18" s="63" t="s">
        <v>47</v>
      </c>
      <c r="M18" s="63" t="s">
        <v>45</v>
      </c>
      <c r="N18" s="63" t="s">
        <v>47</v>
      </c>
      <c r="O18" s="63" t="s">
        <v>47</v>
      </c>
      <c r="P18" s="63" t="s">
        <v>47</v>
      </c>
      <c r="Q18" s="121" t="str" cm="1">
        <f t="array" ref="Q18">IF(COUNTA(G18:P18)=0,"",_xlfn.IFS((COUNTIF(G18:P18,"Y")+COUNTIF(G18:P18,"N/A"))=10,"Gold",(COUNTIF(G18:N18,"Y")+COUNTIF(G18:N18,"N/A"))=8,"Silver",COUNTIF(G18:J18,"Y")+COUNTIF(G18:J18,"N/A")=4,"Bronze",(COUNTIF(G18:J18,"Y")+COUNTIF(G18:J18,"N/A"))&lt;4,"Single Use"))</f>
        <v>Gold</v>
      </c>
      <c r="R18" s="65" t="s">
        <v>67</v>
      </c>
      <c r="S18" s="66" t="s">
        <v>68</v>
      </c>
      <c r="T18" s="67"/>
      <c r="U18" s="67"/>
    </row>
    <row r="19" spans="1:21" ht="24.95" customHeight="1">
      <c r="A19" s="60" t="s">
        <v>41</v>
      </c>
      <c r="B19" s="61">
        <v>4</v>
      </c>
      <c r="C19" s="68" t="s">
        <v>41</v>
      </c>
      <c r="D19" s="69" t="s">
        <v>41</v>
      </c>
      <c r="E19" s="63" t="s">
        <v>66</v>
      </c>
      <c r="F19" s="64">
        <v>49</v>
      </c>
      <c r="G19" s="63" t="s">
        <v>47</v>
      </c>
      <c r="H19" s="63" t="s">
        <v>47</v>
      </c>
      <c r="I19" s="63" t="s">
        <v>47</v>
      </c>
      <c r="J19" s="63" t="s">
        <v>47</v>
      </c>
      <c r="K19" s="63" t="s">
        <v>47</v>
      </c>
      <c r="L19" s="63" t="s">
        <v>47</v>
      </c>
      <c r="M19" s="63" t="s">
        <v>45</v>
      </c>
      <c r="N19" s="63" t="s">
        <v>47</v>
      </c>
      <c r="O19" s="63" t="s">
        <v>47</v>
      </c>
      <c r="P19" s="63" t="s">
        <v>47</v>
      </c>
      <c r="Q19" s="121" t="str" cm="1">
        <f t="array" ref="Q19">IF(COUNTA(G19:P19)=0,"",_xlfn.IFS((COUNTIF(G19:P19,"Y")+COUNTIF(G19:P19,"N/A"))=10,"Gold",(COUNTIF(G19:N19,"Y")+COUNTIF(G19:N19,"N/A"))=8,"Silver",COUNTIF(G19:J19,"Y")+COUNTIF(G19:J19,"N/A")=4,"Bronze",(COUNTIF(G19:J19,"Y")+COUNTIF(G19:J19,"N/A"))&lt;4,"Single Use"))</f>
        <v>Gold</v>
      </c>
      <c r="R19" s="65"/>
      <c r="S19" s="66"/>
      <c r="T19" s="67"/>
      <c r="U19" s="67"/>
    </row>
    <row r="20" spans="1:21" ht="24.95" customHeight="1">
      <c r="A20" s="60" t="s">
        <v>41</v>
      </c>
      <c r="B20" s="61">
        <v>4</v>
      </c>
      <c r="C20" s="62" t="s">
        <v>41</v>
      </c>
      <c r="D20" s="60" t="s">
        <v>41</v>
      </c>
      <c r="E20" s="63" t="s">
        <v>69</v>
      </c>
      <c r="F20" s="64">
        <v>10</v>
      </c>
      <c r="G20" s="63" t="s">
        <v>45</v>
      </c>
      <c r="H20" s="63" t="s">
        <v>45</v>
      </c>
      <c r="I20" s="63" t="s">
        <v>45</v>
      </c>
      <c r="J20" s="63" t="s">
        <v>45</v>
      </c>
      <c r="K20" s="63" t="s">
        <v>47</v>
      </c>
      <c r="L20" s="63" t="s">
        <v>47</v>
      </c>
      <c r="M20" s="63" t="s">
        <v>45</v>
      </c>
      <c r="N20" s="63" t="s">
        <v>47</v>
      </c>
      <c r="O20" s="63"/>
      <c r="P20" s="63" t="s">
        <v>47</v>
      </c>
      <c r="Q20" s="121" t="str" cm="1">
        <f t="array" ref="Q20">IF(COUNTA(G20:P20)=0,"",_xlfn.IFS((COUNTIF(G20:P20,"Y")+COUNTIF(G20:P20,"N/A"))=10,"Gold",(COUNTIF(G20:N20,"Y")+COUNTIF(G20:N20,"N/A"))=8,"Silver",COUNTIF(G20:J20,"Y")+COUNTIF(G20:J20,"N/A")=4,"Bronze",(COUNTIF(G20:J20,"Y")+COUNTIF(G20:J20,"N/A"))&lt;4,"Single Use"))</f>
        <v>Silver</v>
      </c>
      <c r="R20" s="65" t="s">
        <v>70</v>
      </c>
      <c r="S20" s="66" t="s">
        <v>71</v>
      </c>
      <c r="T20" s="67"/>
      <c r="U20" s="67"/>
    </row>
    <row r="21" spans="1:21" ht="24.95" customHeight="1">
      <c r="A21" s="60" t="s">
        <v>41</v>
      </c>
      <c r="B21" s="61">
        <v>4</v>
      </c>
      <c r="C21" s="61" t="s">
        <v>41</v>
      </c>
      <c r="D21" s="61" t="s">
        <v>41</v>
      </c>
      <c r="E21" s="63" t="s">
        <v>69</v>
      </c>
      <c r="F21" s="64">
        <v>19</v>
      </c>
      <c r="G21" s="63" t="s">
        <v>45</v>
      </c>
      <c r="H21" s="63" t="s">
        <v>45</v>
      </c>
      <c r="I21" s="63" t="s">
        <v>45</v>
      </c>
      <c r="J21" s="63" t="s">
        <v>45</v>
      </c>
      <c r="K21" s="63" t="s">
        <v>47</v>
      </c>
      <c r="L21" s="63" t="s">
        <v>47</v>
      </c>
      <c r="M21" s="63" t="s">
        <v>45</v>
      </c>
      <c r="N21" s="63" t="s">
        <v>47</v>
      </c>
      <c r="O21" s="63"/>
      <c r="P21" s="63" t="s">
        <v>47</v>
      </c>
      <c r="Q21" s="121" t="str" cm="1">
        <f t="array" ref="Q21">IF(COUNTA(G21:P21)=0,"",_xlfn.IFS((COUNTIF(G21:P21,"Y")+COUNTIF(G21:P21,"N/A"))=10,"Gold",(COUNTIF(G21:N21,"Y")+COUNTIF(G21:N21,"N/A"))=8,"Silver",COUNTIF(G21:J21,"Y")+COUNTIF(G21:J21,"N/A")=4,"Bronze",(COUNTIF(G21:J21,"Y")+COUNTIF(G21:J21,"N/A"))&lt;4,"Single Use"))</f>
        <v>Silver</v>
      </c>
      <c r="R21" s="65"/>
      <c r="S21" s="66"/>
      <c r="T21" s="67"/>
      <c r="U21" s="67"/>
    </row>
    <row r="22" spans="1:21" ht="24.95" customHeight="1">
      <c r="A22" s="70" t="s">
        <v>41</v>
      </c>
      <c r="B22" s="71">
        <v>4</v>
      </c>
      <c r="C22" s="71" t="s">
        <v>41</v>
      </c>
      <c r="D22" s="71" t="s">
        <v>41</v>
      </c>
      <c r="E22" s="72" t="s">
        <v>63</v>
      </c>
      <c r="F22" s="64">
        <v>38</v>
      </c>
      <c r="G22" s="72" t="s">
        <v>45</v>
      </c>
      <c r="H22" s="72" t="s">
        <v>45</v>
      </c>
      <c r="I22" s="72" t="s">
        <v>45</v>
      </c>
      <c r="J22" s="72" t="s">
        <v>45</v>
      </c>
      <c r="K22" s="72" t="s">
        <v>47</v>
      </c>
      <c r="L22" s="72" t="s">
        <v>47</v>
      </c>
      <c r="M22" s="72" t="s">
        <v>45</v>
      </c>
      <c r="N22" s="72" t="s">
        <v>47</v>
      </c>
      <c r="O22" s="72"/>
      <c r="P22" s="72" t="s">
        <v>47</v>
      </c>
      <c r="Q22" s="121" t="str" cm="1">
        <f t="array" ref="Q22">IF(COUNTA(G22:P22)=0,"",_xlfn.IFS((COUNTIF(G22:P22,"Y")+COUNTIF(G22:P22,"N/A"))=10,"Gold",(COUNTIF(G22:N22,"Y")+COUNTIF(G22:N22,"N/A"))=8,"Silver",COUNTIF(G22:J22,"Y")+COUNTIF(G22:J22,"N/A")=4,"Bronze",(COUNTIF(G22:J22,"Y")+COUNTIF(G22:J22,"N/A"))&lt;4,"Single Use"))</f>
        <v>Silver</v>
      </c>
      <c r="R22" s="65"/>
      <c r="S22" s="66"/>
      <c r="T22" s="67"/>
      <c r="U22" s="67"/>
    </row>
    <row r="23" spans="1:21" ht="24.95" customHeight="1">
      <c r="A23" s="70" t="s">
        <v>41</v>
      </c>
      <c r="B23" s="71">
        <v>4</v>
      </c>
      <c r="C23" s="71" t="s">
        <v>41</v>
      </c>
      <c r="D23" s="71" t="s">
        <v>41</v>
      </c>
      <c r="E23" s="72" t="s">
        <v>63</v>
      </c>
      <c r="F23" s="64">
        <v>56</v>
      </c>
      <c r="G23" s="72" t="s">
        <v>45</v>
      </c>
      <c r="H23" s="72" t="s">
        <v>45</v>
      </c>
      <c r="I23" s="72" t="s">
        <v>45</v>
      </c>
      <c r="J23" s="72" t="s">
        <v>45</v>
      </c>
      <c r="K23" s="72" t="s">
        <v>47</v>
      </c>
      <c r="L23" s="72" t="s">
        <v>47</v>
      </c>
      <c r="M23" s="72" t="s">
        <v>45</v>
      </c>
      <c r="N23" s="72" t="s">
        <v>47</v>
      </c>
      <c r="O23" s="72"/>
      <c r="P23" s="72" t="s">
        <v>47</v>
      </c>
      <c r="Q23" s="121" t="str" cm="1">
        <f t="array" ref="Q23">IF(COUNTA(G23:P23)=0,"",_xlfn.IFS((COUNTIF(G23:P23,"Y")+COUNTIF(G23:P23,"N/A"))=10,"Gold",(COUNTIF(G23:N23,"Y")+COUNTIF(G23:N23,"N/A"))=8,"Silver",COUNTIF(G23:J23,"Y")+COUNTIF(G23:J23,"N/A")=4,"Bronze",(COUNTIF(G23:J23,"Y")+COUNTIF(G23:J23,"N/A"))&lt;4,"Single Use"))</f>
        <v>Silver</v>
      </c>
      <c r="R23" s="73"/>
      <c r="S23" s="66"/>
      <c r="T23" s="67"/>
      <c r="U23" s="67"/>
    </row>
    <row r="24" spans="1:21" ht="24.95" customHeight="1">
      <c r="A24" s="60" t="s">
        <v>41</v>
      </c>
      <c r="B24" s="61">
        <v>4</v>
      </c>
      <c r="C24" s="62" t="s">
        <v>41</v>
      </c>
      <c r="D24" s="74" t="s">
        <v>72</v>
      </c>
      <c r="E24" s="63" t="s">
        <v>73</v>
      </c>
      <c r="F24" s="64">
        <v>14</v>
      </c>
      <c r="G24" s="63"/>
      <c r="H24" s="63" t="s">
        <v>45</v>
      </c>
      <c r="I24" s="63" t="s">
        <v>45</v>
      </c>
      <c r="J24" s="63" t="s">
        <v>45</v>
      </c>
      <c r="K24" s="63" t="s">
        <v>46</v>
      </c>
      <c r="L24" s="63" t="s">
        <v>46</v>
      </c>
      <c r="M24" s="63" t="s">
        <v>45</v>
      </c>
      <c r="N24" s="63" t="s">
        <v>46</v>
      </c>
      <c r="O24" s="63" t="s">
        <v>46</v>
      </c>
      <c r="P24" s="63" t="s">
        <v>46</v>
      </c>
      <c r="Q24" s="121" t="str" cm="1">
        <f t="array" ref="Q24">IF(COUNTA(G24:P24)=0,"",_xlfn.IFS((COUNTIF(G24:P24,"Y")+COUNTIF(G24:P24,"N/A"))=10,"Gold",(COUNTIF(G24:N24,"Y")+COUNTIF(G24:N24,"N/A"))=8,"Silver",COUNTIF(G24:J24,"Y")+COUNTIF(G24:J24,"N/A")=4,"Bronze",(COUNTIF(G24:J24,"Y")+COUNTIF(G24:J24,"N/A"))&lt;4,"Single Use"))</f>
        <v>Single Use</v>
      </c>
      <c r="R24" s="73" t="s">
        <v>74</v>
      </c>
      <c r="S24" s="66" t="s">
        <v>75</v>
      </c>
      <c r="T24" s="67"/>
      <c r="U24" s="67"/>
    </row>
    <row r="25" spans="1:21" ht="24.95" customHeight="1">
      <c r="A25" s="70" t="s">
        <v>41</v>
      </c>
      <c r="B25" s="71">
        <v>4</v>
      </c>
      <c r="C25" s="74" t="s">
        <v>41</v>
      </c>
      <c r="D25" s="74" t="s">
        <v>72</v>
      </c>
      <c r="E25" s="72" t="s">
        <v>76</v>
      </c>
      <c r="F25" s="64">
        <v>19</v>
      </c>
      <c r="G25" s="72" t="s">
        <v>45</v>
      </c>
      <c r="H25" s="72" t="s">
        <v>45</v>
      </c>
      <c r="I25" s="72" t="s">
        <v>45</v>
      </c>
      <c r="J25" s="72" t="s">
        <v>46</v>
      </c>
      <c r="K25" s="72" t="s">
        <v>47</v>
      </c>
      <c r="L25" s="72" t="s">
        <v>45</v>
      </c>
      <c r="M25" s="72" t="s">
        <v>45</v>
      </c>
      <c r="N25" s="72" t="s">
        <v>47</v>
      </c>
      <c r="O25" s="72" t="s">
        <v>46</v>
      </c>
      <c r="P25" s="72" t="s">
        <v>47</v>
      </c>
      <c r="Q25" s="121" t="s">
        <v>77</v>
      </c>
      <c r="R25" s="73" t="s">
        <v>78</v>
      </c>
      <c r="S25" s="66" t="s">
        <v>79</v>
      </c>
      <c r="T25" s="67"/>
      <c r="U25" s="67"/>
    </row>
    <row r="26" spans="1:21" ht="24.95" customHeight="1">
      <c r="A26" s="70" t="s">
        <v>41</v>
      </c>
      <c r="B26" s="71">
        <v>4</v>
      </c>
      <c r="C26" s="74" t="s">
        <v>41</v>
      </c>
      <c r="D26" s="74" t="s">
        <v>80</v>
      </c>
      <c r="E26" s="72" t="s">
        <v>81</v>
      </c>
      <c r="F26" s="64">
        <v>10</v>
      </c>
      <c r="G26" s="72" t="s">
        <v>46</v>
      </c>
      <c r="H26" s="72" t="s">
        <v>45</v>
      </c>
      <c r="I26" s="72" t="s">
        <v>45</v>
      </c>
      <c r="J26" s="72" t="s">
        <v>45</v>
      </c>
      <c r="K26" s="72" t="s">
        <v>46</v>
      </c>
      <c r="L26" s="72" t="s">
        <v>46</v>
      </c>
      <c r="M26" s="72" t="s">
        <v>45</v>
      </c>
      <c r="N26" s="72" t="s">
        <v>46</v>
      </c>
      <c r="O26" s="72" t="s">
        <v>46</v>
      </c>
      <c r="P26" s="72" t="s">
        <v>46</v>
      </c>
      <c r="Q26" s="121" t="str" cm="1">
        <f t="array" ref="Q26">IF(COUNTA(G26:P26)=0,"",_xlfn.IFS((COUNTIF(G26:P26,"Y")+COUNTIF(G26:P26,"N/A"))=10,"Gold",(COUNTIF(G26:N26,"Y")+COUNTIF(G26:N26,"N/A"))=8,"Silver",COUNTIF(G26:J26,"Y")+COUNTIF(G26:J26,"N/A")=4,"Bronze",(COUNTIF(G26:J26,"Y")+COUNTIF(G26:J26,"N/A"))&lt;4,"Single Use"))</f>
        <v>Single Use</v>
      </c>
      <c r="R26" s="73"/>
      <c r="S26" s="66"/>
      <c r="T26" s="67"/>
      <c r="U26" s="67"/>
    </row>
    <row r="27" spans="1:21" ht="24.95" customHeight="1">
      <c r="A27" s="70" t="s">
        <v>41</v>
      </c>
      <c r="B27" s="71">
        <v>4</v>
      </c>
      <c r="C27" s="71" t="s">
        <v>41</v>
      </c>
      <c r="D27" s="74" t="s">
        <v>82</v>
      </c>
      <c r="E27" s="72" t="s">
        <v>81</v>
      </c>
      <c r="F27" s="64">
        <v>10</v>
      </c>
      <c r="G27" s="72" t="s">
        <v>46</v>
      </c>
      <c r="H27" s="72" t="s">
        <v>45</v>
      </c>
      <c r="I27" s="72" t="s">
        <v>45</v>
      </c>
      <c r="J27" s="72" t="s">
        <v>45</v>
      </c>
      <c r="K27" s="72" t="s">
        <v>46</v>
      </c>
      <c r="L27" s="72" t="s">
        <v>46</v>
      </c>
      <c r="M27" s="72" t="s">
        <v>45</v>
      </c>
      <c r="N27" s="72" t="s">
        <v>46</v>
      </c>
      <c r="O27" s="72" t="s">
        <v>46</v>
      </c>
      <c r="P27" s="72" t="s">
        <v>46</v>
      </c>
      <c r="Q27" s="121" t="str" cm="1">
        <f t="array" ref="Q27">IF(COUNTA(G27:P27)=0,"",_xlfn.IFS((COUNTIF(G27:P27,"Y")+COUNTIF(G27:P27,"N/A"))=10,"Gold",(COUNTIF(G27:N27,"Y")+COUNTIF(G27:N27,"N/A"))=8,"Silver",COUNTIF(G27:J27,"Y")+COUNTIF(G27:J27,"N/A")=4,"Bronze",(COUNTIF(G27:J27,"Y")+COUNTIF(G27:J27,"N/A"))&lt;4,"Single Use"))</f>
        <v>Single Use</v>
      </c>
      <c r="R27" s="73"/>
      <c r="S27" s="66"/>
      <c r="T27" s="67"/>
      <c r="U27" s="67"/>
    </row>
    <row r="28" spans="1:21" ht="24.95" customHeight="1">
      <c r="A28" s="70" t="s">
        <v>41</v>
      </c>
      <c r="B28" s="71">
        <v>4</v>
      </c>
      <c r="C28" s="71" t="s">
        <v>41</v>
      </c>
      <c r="D28" s="74" t="s">
        <v>83</v>
      </c>
      <c r="E28" s="72" t="s">
        <v>84</v>
      </c>
      <c r="F28" s="64">
        <v>10</v>
      </c>
      <c r="G28" s="72" t="s">
        <v>46</v>
      </c>
      <c r="H28" s="72" t="s">
        <v>45</v>
      </c>
      <c r="I28" s="72" t="s">
        <v>45</v>
      </c>
      <c r="J28" s="72" t="s">
        <v>45</v>
      </c>
      <c r="K28" s="72" t="s">
        <v>46</v>
      </c>
      <c r="L28" s="72" t="s">
        <v>46</v>
      </c>
      <c r="M28" s="72" t="s">
        <v>45</v>
      </c>
      <c r="N28" s="72" t="s">
        <v>46</v>
      </c>
      <c r="O28" s="72" t="s">
        <v>46</v>
      </c>
      <c r="P28" s="72" t="s">
        <v>46</v>
      </c>
      <c r="Q28" s="121" t="str" cm="1">
        <f t="array" ref="Q28">IF(COUNTA(G28:P28)=0,"",_xlfn.IFS((COUNTIF(G28:P28,"Y")+COUNTIF(G28:P28,"N/A"))=10,"Gold",(COUNTIF(G28:N28,"Y")+COUNTIF(G28:N28,"N/A"))=8,"Silver",COUNTIF(G28:J28,"Y")+COUNTIF(G28:J28,"N/A")=4,"Bronze",(COUNTIF(G28:J28,"Y")+COUNTIF(G28:J28,"N/A"))&lt;4,"Single Use"))</f>
        <v>Single Use</v>
      </c>
      <c r="R28" s="73"/>
      <c r="S28" s="66"/>
      <c r="T28" s="67"/>
      <c r="U28" s="67"/>
    </row>
    <row r="29" spans="1:21" ht="24.95" customHeight="1">
      <c r="A29" s="70" t="s">
        <v>41</v>
      </c>
      <c r="B29" s="71">
        <v>4</v>
      </c>
      <c r="C29" s="71" t="s">
        <v>41</v>
      </c>
      <c r="D29" s="74" t="s">
        <v>85</v>
      </c>
      <c r="E29" s="72" t="s">
        <v>86</v>
      </c>
      <c r="F29" s="64">
        <v>30</v>
      </c>
      <c r="G29" s="72" t="s">
        <v>46</v>
      </c>
      <c r="H29" s="72" t="s">
        <v>45</v>
      </c>
      <c r="I29" s="72" t="s">
        <v>45</v>
      </c>
      <c r="J29" s="72" t="s">
        <v>45</v>
      </c>
      <c r="K29" s="72" t="s">
        <v>46</v>
      </c>
      <c r="L29" s="72" t="s">
        <v>46</v>
      </c>
      <c r="M29" s="72" t="s">
        <v>45</v>
      </c>
      <c r="N29" s="72" t="s">
        <v>46</v>
      </c>
      <c r="O29" s="72" t="s">
        <v>46</v>
      </c>
      <c r="P29" s="72" t="s">
        <v>46</v>
      </c>
      <c r="Q29" s="121" t="str" cm="1">
        <f t="array" ref="Q29">IF(COUNTA(G29:P29)=0,"",_xlfn.IFS((COUNTIF(G29:P29,"Y")+COUNTIF(G29:P29,"N/A"))=10,"Gold",(COUNTIF(G29:N29,"Y")+COUNTIF(G29:N29,"N/A"))=8,"Silver",COUNTIF(G29:J29,"Y")+COUNTIF(G29:J29,"N/A")=4,"Bronze",(COUNTIF(G29:J29,"Y")+COUNTIF(G29:J29,"N/A"))&lt;4,"Single Use"))</f>
        <v>Single Use</v>
      </c>
      <c r="R29" s="73"/>
      <c r="S29" s="66"/>
      <c r="T29" s="67"/>
      <c r="U29" s="67"/>
    </row>
    <row r="30" spans="1:21" ht="24.95" customHeight="1">
      <c r="A30" s="70"/>
      <c r="B30" s="71"/>
      <c r="C30" s="71"/>
      <c r="D30" s="71"/>
      <c r="E30" s="72"/>
      <c r="F30" s="75"/>
      <c r="G30" s="72"/>
      <c r="H30" s="72"/>
      <c r="I30" s="72"/>
      <c r="J30" s="72"/>
      <c r="K30" s="72"/>
      <c r="L30" s="72"/>
      <c r="M30" s="72"/>
      <c r="N30" s="72"/>
      <c r="O30" s="72"/>
      <c r="P30" s="72"/>
      <c r="Q30" s="121" t="str" cm="1">
        <f t="array" ref="Q30">IF(COUNTA(G30:P30)=0,"",_xlfn.IFS((COUNTIF(G30:P30,"Y")+COUNTIF(G30:P30,"N/A"))=10,"Gold",(COUNTIF(G30:N30,"Y")+COUNTIF(G30:N30,"N/A"))=8,"Silver",COUNTIF(G30:J30,"Y")+COUNTIF(G30:J30,"N/A")=4,"Bronze",(COUNTIF(G30:J30,"Y")+COUNTIF(G30:J30,"N/A"))&lt;4,"Single Use"))</f>
        <v/>
      </c>
      <c r="R30" s="73"/>
      <c r="S30" s="66"/>
      <c r="T30" s="67"/>
      <c r="U30" s="67"/>
    </row>
    <row r="31" spans="1:21" ht="24.95" customHeight="1">
      <c r="A31" s="70"/>
      <c r="B31" s="71"/>
      <c r="C31" s="71"/>
      <c r="D31" s="71"/>
      <c r="E31" s="72"/>
      <c r="F31" s="75"/>
      <c r="G31" s="72"/>
      <c r="H31" s="72"/>
      <c r="I31" s="72"/>
      <c r="J31" s="72"/>
      <c r="K31" s="72"/>
      <c r="L31" s="72"/>
      <c r="M31" s="72"/>
      <c r="N31" s="72"/>
      <c r="O31" s="72"/>
      <c r="P31" s="72"/>
      <c r="Q31" s="121" t="str" cm="1">
        <f t="array" ref="Q31">IF(COUNTA(G31:P31)=0,"",_xlfn.IFS((COUNTIF(G31:P31,"Y")+COUNTIF(G31:P31,"N/A"))=10,"Gold",(COUNTIF(G31:N31,"Y")+COUNTIF(G31:N31,"N/A"))=8,"Silver",COUNTIF(G31:J31,"Y")+COUNTIF(G31:J31,"N/A")=4,"Bronze",(COUNTIF(G31:J31,"Y")+COUNTIF(G31:J31,"N/A"))&lt;4,"Single Use"))</f>
        <v/>
      </c>
      <c r="R31" s="73"/>
      <c r="S31" s="66"/>
      <c r="T31" s="67"/>
      <c r="U31" s="67"/>
    </row>
    <row r="32" spans="1:21" ht="24.95" customHeight="1">
      <c r="A32" s="70"/>
      <c r="B32" s="71"/>
      <c r="C32" s="71"/>
      <c r="D32" s="71"/>
      <c r="E32" s="72"/>
      <c r="F32" s="75"/>
      <c r="G32" s="72"/>
      <c r="H32" s="72"/>
      <c r="I32" s="72"/>
      <c r="J32" s="72"/>
      <c r="K32" s="72"/>
      <c r="L32" s="72"/>
      <c r="M32" s="72"/>
      <c r="N32" s="72"/>
      <c r="O32" s="72"/>
      <c r="P32" s="72"/>
      <c r="Q32" s="121" t="str" cm="1">
        <f t="array" ref="Q32">IF(COUNTA(G32:P32)=0,"",_xlfn.IFS((COUNTIF(G32:P32,"Y")+COUNTIF(G32:P32,"N/A"))=10,"Gold",(COUNTIF(G32:N32,"Y")+COUNTIF(G32:N32,"N/A"))=8,"Silver",COUNTIF(G32:J32,"Y")+COUNTIF(G32:J32,"N/A")=4,"Bronze",(COUNTIF(G32:J32,"Y")+COUNTIF(G32:J32,"N/A"))&lt;4,"Single Use"))</f>
        <v/>
      </c>
      <c r="R32" s="73"/>
      <c r="S32" s="66"/>
      <c r="T32" s="67"/>
      <c r="U32" s="67"/>
    </row>
    <row r="33" spans="1:21" ht="24.95" customHeight="1">
      <c r="A33" s="70"/>
      <c r="B33" s="71"/>
      <c r="C33" s="71"/>
      <c r="D33" s="71"/>
      <c r="E33" s="72"/>
      <c r="F33" s="75"/>
      <c r="G33" s="72"/>
      <c r="H33" s="72"/>
      <c r="I33" s="72"/>
      <c r="J33" s="72"/>
      <c r="K33" s="72"/>
      <c r="L33" s="72"/>
      <c r="M33" s="72"/>
      <c r="N33" s="72"/>
      <c r="O33" s="72"/>
      <c r="P33" s="72"/>
      <c r="Q33" s="121" t="str" cm="1">
        <f t="array" ref="Q33">IF(COUNTA(G33:P33)=0,"",_xlfn.IFS((COUNTIF(G33:P33,"Y")+COUNTIF(G33:P33,"N/A"))=10,"Gold",(COUNTIF(G33:N33,"Y")+COUNTIF(G33:N33,"N/A"))=8,"Silver",COUNTIF(G33:J33,"Y")+COUNTIF(G33:J33,"N/A")=4,"Bronze",(COUNTIF(G33:J33,"Y")+COUNTIF(G33:J33,"N/A"))&lt;4,"Single Use"))</f>
        <v/>
      </c>
      <c r="R33" s="73"/>
      <c r="S33" s="66"/>
      <c r="T33" s="67"/>
      <c r="U33" s="67"/>
    </row>
    <row r="34" spans="1:21" ht="24.95" customHeight="1">
      <c r="A34" s="70"/>
      <c r="B34" s="71"/>
      <c r="C34" s="71"/>
      <c r="D34" s="71"/>
      <c r="E34" s="72"/>
      <c r="F34" s="75"/>
      <c r="G34" s="72"/>
      <c r="H34" s="72"/>
      <c r="I34" s="72"/>
      <c r="J34" s="72"/>
      <c r="K34" s="72"/>
      <c r="L34" s="72"/>
      <c r="M34" s="72"/>
      <c r="N34" s="72"/>
      <c r="O34" s="72"/>
      <c r="P34" s="72"/>
      <c r="Q34" s="121" t="str" cm="1">
        <f t="array" ref="Q34">IF(COUNTA(G34:P34)=0,"",_xlfn.IFS((COUNTIF(G34:P34,"Y")+COUNTIF(G34:P34,"N/A"))=10,"Gold",(COUNTIF(G34:N34,"Y")+COUNTIF(G34:N34,"N/A"))=8,"Silver",COUNTIF(G34:J34,"Y")+COUNTIF(G34:J34,"N/A")=4,"Bronze",(COUNTIF(G34:J34,"Y")+COUNTIF(G34:J34,"N/A"))&lt;4,"Single Use"))</f>
        <v/>
      </c>
      <c r="R34" s="73"/>
      <c r="S34" s="66"/>
      <c r="T34" s="67"/>
      <c r="U34" s="67"/>
    </row>
    <row r="35" spans="1:21" ht="24.95" customHeight="1">
      <c r="A35" s="70"/>
      <c r="B35" s="71"/>
      <c r="C35" s="71"/>
      <c r="D35" s="71"/>
      <c r="E35" s="72"/>
      <c r="F35" s="75"/>
      <c r="G35" s="72"/>
      <c r="H35" s="72"/>
      <c r="I35" s="72"/>
      <c r="J35" s="72"/>
      <c r="K35" s="72"/>
      <c r="L35" s="72"/>
      <c r="M35" s="72"/>
      <c r="N35" s="72"/>
      <c r="O35" s="72"/>
      <c r="P35" s="72"/>
      <c r="Q35" s="121" t="str" cm="1">
        <f t="array" ref="Q35">IF(COUNTA(G35:P35)=0,"",_xlfn.IFS((COUNTIF(G35:P35,"Y")+COUNTIF(G35:P35,"N/A"))=10,"Gold",(COUNTIF(G35:N35,"Y")+COUNTIF(G35:N35,"N/A"))=8,"Silver",COUNTIF(G35:J35,"Y")+COUNTIF(G35:J35,"N/A")=4,"Bronze",(COUNTIF(G35:J35,"Y")+COUNTIF(G35:J35,"N/A"))&lt;4,"Single Use"))</f>
        <v/>
      </c>
      <c r="R35" s="73"/>
      <c r="S35" s="66"/>
      <c r="T35" s="67"/>
      <c r="U35" s="67"/>
    </row>
    <row r="36" spans="1:21" ht="24.95" customHeight="1">
      <c r="A36" s="70"/>
      <c r="B36" s="71"/>
      <c r="C36" s="71"/>
      <c r="D36" s="71"/>
      <c r="E36" s="72"/>
      <c r="F36" s="75"/>
      <c r="G36" s="72"/>
      <c r="H36" s="72"/>
      <c r="I36" s="72"/>
      <c r="J36" s="72"/>
      <c r="K36" s="72"/>
      <c r="L36" s="72"/>
      <c r="M36" s="72"/>
      <c r="N36" s="72"/>
      <c r="O36" s="72"/>
      <c r="P36" s="72"/>
      <c r="Q36" s="121" t="str" cm="1">
        <f t="array" ref="Q36">IF(COUNTA(G36:P36)=0,"",_xlfn.IFS((COUNTIF(G36:P36,"Y")+COUNTIF(G36:P36,"N/A"))=10,"Gold",(COUNTIF(G36:N36,"Y")+COUNTIF(G36:N36,"N/A"))=8,"Silver",COUNTIF(G36:J36,"Y")+COUNTIF(G36:J36,"N/A")=4,"Bronze",(COUNTIF(G36:J36,"Y")+COUNTIF(G36:J36,"N/A"))&lt;4,"Single Use"))</f>
        <v/>
      </c>
      <c r="R36" s="73"/>
      <c r="S36" s="66"/>
      <c r="T36" s="67"/>
      <c r="U36" s="67"/>
    </row>
    <row r="37" spans="1:21" ht="24.95" customHeight="1">
      <c r="A37" s="70"/>
      <c r="B37" s="71"/>
      <c r="C37" s="71"/>
      <c r="D37" s="71"/>
      <c r="E37" s="72"/>
      <c r="F37" s="75"/>
      <c r="G37" s="72"/>
      <c r="H37" s="72"/>
      <c r="I37" s="72"/>
      <c r="J37" s="72"/>
      <c r="K37" s="72"/>
      <c r="L37" s="72"/>
      <c r="M37" s="72"/>
      <c r="N37" s="72"/>
      <c r="O37" s="72"/>
      <c r="P37" s="72"/>
      <c r="Q37" s="121" t="str" cm="1">
        <f t="array" ref="Q37">IF(COUNTA(G37:P37)=0,"",_xlfn.IFS((COUNTIF(G37:P37,"Y")+COUNTIF(G37:P37,"N/A"))=10,"Gold",(COUNTIF(G37:N37,"Y")+COUNTIF(G37:N37,"N/A"))=8,"Silver",COUNTIF(G37:J37,"Y")+COUNTIF(G37:J37,"N/A")=4,"Bronze",(COUNTIF(G37:J37,"Y")+COUNTIF(G37:J37,"N/A"))&lt;4,"Single Use"))</f>
        <v/>
      </c>
      <c r="R37" s="73"/>
      <c r="S37" s="66"/>
      <c r="T37" s="67"/>
      <c r="U37" s="67"/>
    </row>
    <row r="38" spans="1:21" ht="24.95" customHeight="1">
      <c r="A38" s="70"/>
      <c r="B38" s="71"/>
      <c r="C38" s="71"/>
      <c r="D38" s="71"/>
      <c r="E38" s="72"/>
      <c r="F38" s="75"/>
      <c r="G38" s="72"/>
      <c r="H38" s="72"/>
      <c r="I38" s="72"/>
      <c r="J38" s="72"/>
      <c r="K38" s="72"/>
      <c r="L38" s="72"/>
      <c r="M38" s="72"/>
      <c r="N38" s="72"/>
      <c r="O38" s="72"/>
      <c r="P38" s="72"/>
      <c r="Q38" s="121" t="str" cm="1">
        <f t="array" ref="Q38">IF(COUNTA(G38:P38)=0,"",_xlfn.IFS((COUNTIF(G38:P38,"Y")+COUNTIF(G38:P38,"N/A"))=10,"Gold",(COUNTIF(G38:N38,"Y")+COUNTIF(G38:N38,"N/A"))=8,"Silver",COUNTIF(G38:J38,"Y")+COUNTIF(G38:J38,"N/A")=4,"Bronze",(COUNTIF(G38:J38,"Y")+COUNTIF(G38:J38,"N/A"))&lt;4,"Single Use"))</f>
        <v/>
      </c>
      <c r="R38" s="73"/>
      <c r="S38" s="66"/>
      <c r="T38" s="67"/>
      <c r="U38" s="67"/>
    </row>
    <row r="39" spans="1:21" ht="24.95" customHeight="1">
      <c r="A39" s="70"/>
      <c r="B39" s="71"/>
      <c r="C39" s="71"/>
      <c r="D39" s="71"/>
      <c r="E39" s="72"/>
      <c r="F39" s="75"/>
      <c r="G39" s="72"/>
      <c r="H39" s="72"/>
      <c r="I39" s="72"/>
      <c r="J39" s="72"/>
      <c r="K39" s="72"/>
      <c r="L39" s="72"/>
      <c r="M39" s="72"/>
      <c r="N39" s="72"/>
      <c r="O39" s="72"/>
      <c r="P39" s="72"/>
      <c r="Q39" s="121" t="str" cm="1">
        <f t="array" ref="Q39">IF(COUNTA(G39:P39)=0,"",_xlfn.IFS((COUNTIF(G39:P39,"Y")+COUNTIF(G39:P39,"N/A"))=10,"Gold",(COUNTIF(G39:N39,"Y")+COUNTIF(G39:N39,"N/A"))=8,"Silver",COUNTIF(G39:J39,"Y")+COUNTIF(G39:J39,"N/A")=4,"Bronze",(COUNTIF(G39:J39,"Y")+COUNTIF(G39:J39,"N/A"))&lt;4,"Single Use"))</f>
        <v/>
      </c>
      <c r="R39" s="73"/>
      <c r="S39" s="66"/>
      <c r="T39" s="67"/>
      <c r="U39" s="67"/>
    </row>
    <row r="40" spans="1:21" ht="24.95" customHeight="1">
      <c r="A40" s="70"/>
      <c r="B40" s="71"/>
      <c r="C40" s="71"/>
      <c r="D40" s="71"/>
      <c r="E40" s="72"/>
      <c r="F40" s="75"/>
      <c r="G40" s="72"/>
      <c r="H40" s="72"/>
      <c r="I40" s="72"/>
      <c r="J40" s="72"/>
      <c r="K40" s="72"/>
      <c r="L40" s="72"/>
      <c r="M40" s="72"/>
      <c r="N40" s="72"/>
      <c r="O40" s="72"/>
      <c r="P40" s="72"/>
      <c r="Q40" s="121" t="str" cm="1">
        <f t="array" ref="Q40">IF(COUNTA(G40:P40)=0,"",_xlfn.IFS((COUNTIF(G40:P40,"Y")+COUNTIF(G40:P40,"N/A"))=10,"Gold",(COUNTIF(G40:N40,"Y")+COUNTIF(G40:N40,"N/A"))=8,"Silver",COUNTIF(G40:J40,"Y")+COUNTIF(G40:J40,"N/A")=4,"Bronze",(COUNTIF(G40:J40,"Y")+COUNTIF(G40:J40,"N/A"))&lt;4,"Single Use"))</f>
        <v/>
      </c>
      <c r="R40" s="73"/>
      <c r="S40" s="66"/>
      <c r="T40" s="67"/>
      <c r="U40" s="67"/>
    </row>
    <row r="41" spans="1:21" ht="24.95" customHeight="1">
      <c r="A41" s="70"/>
      <c r="B41" s="71"/>
      <c r="C41" s="71"/>
      <c r="D41" s="71"/>
      <c r="E41" s="72"/>
      <c r="F41" s="75"/>
      <c r="G41" s="72"/>
      <c r="H41" s="72"/>
      <c r="I41" s="72"/>
      <c r="J41" s="72"/>
      <c r="K41" s="72"/>
      <c r="L41" s="72"/>
      <c r="M41" s="72"/>
      <c r="N41" s="72"/>
      <c r="O41" s="72"/>
      <c r="P41" s="72"/>
      <c r="Q41" s="121" t="str" cm="1">
        <f t="array" ref="Q41">IF(COUNTA(G41:P41)=0,"",_xlfn.IFS((COUNTIF(G41:P41,"Y")+COUNTIF(G41:P41,"N/A"))=10,"Gold",(COUNTIF(G41:N41,"Y")+COUNTIF(G41:N41,"N/A"))=8,"Silver",COUNTIF(G41:J41,"Y")+COUNTIF(G41:J41,"N/A")=4,"Bronze",(COUNTIF(G41:J41,"Y")+COUNTIF(G41:J41,"N/A"))&lt;4,"Single Use"))</f>
        <v/>
      </c>
      <c r="R41" s="73"/>
      <c r="S41" s="66"/>
      <c r="T41" s="67"/>
      <c r="U41" s="67"/>
    </row>
    <row r="42" spans="1:21" ht="24.95" customHeight="1">
      <c r="A42" s="70"/>
      <c r="B42" s="71"/>
      <c r="C42" s="71"/>
      <c r="D42" s="71"/>
      <c r="E42" s="72"/>
      <c r="F42" s="75"/>
      <c r="G42" s="72"/>
      <c r="H42" s="72"/>
      <c r="I42" s="72"/>
      <c r="J42" s="72"/>
      <c r="K42" s="72"/>
      <c r="L42" s="72"/>
      <c r="M42" s="72"/>
      <c r="N42" s="72"/>
      <c r="O42" s="72"/>
      <c r="P42" s="72"/>
      <c r="Q42" s="121" t="str" cm="1">
        <f t="array" ref="Q42">IF(COUNTA(G42:P42)=0,"",_xlfn.IFS((COUNTIF(G42:P42,"Y")+COUNTIF(G42:P42,"N/A"))=10,"Gold",(COUNTIF(G42:N42,"Y")+COUNTIF(G42:N42,"N/A"))=8,"Silver",COUNTIF(G42:J42,"Y")+COUNTIF(G42:J42,"N/A")=4,"Bronze",(COUNTIF(G42:J42,"Y")+COUNTIF(G42:J42,"N/A"))&lt;4,"Single Use"))</f>
        <v/>
      </c>
      <c r="R42" s="73"/>
      <c r="S42" s="66"/>
      <c r="T42" s="67"/>
      <c r="U42" s="67"/>
    </row>
    <row r="43" spans="1:21" ht="24.95" customHeight="1">
      <c r="A43" s="70"/>
      <c r="B43" s="71"/>
      <c r="C43" s="71"/>
      <c r="D43" s="71"/>
      <c r="E43" s="72"/>
      <c r="F43" s="75"/>
      <c r="G43" s="72"/>
      <c r="H43" s="72"/>
      <c r="I43" s="72"/>
      <c r="J43" s="72"/>
      <c r="K43" s="72"/>
      <c r="L43" s="72"/>
      <c r="M43" s="72"/>
      <c r="N43" s="72"/>
      <c r="O43" s="72"/>
      <c r="P43" s="72"/>
      <c r="Q43" s="121" t="str" cm="1">
        <f t="array" ref="Q43">IF(COUNTA(G43:P43)=0,"",_xlfn.IFS((COUNTIF(G43:P43,"Y")+COUNTIF(G43:P43,"N/A"))=10,"Gold",(COUNTIF(G43:N43,"Y")+COUNTIF(G43:N43,"N/A"))=8,"Silver",COUNTIF(G43:J43,"Y")+COUNTIF(G43:J43,"N/A")=4,"Bronze",(COUNTIF(G43:J43,"Y")+COUNTIF(G43:J43,"N/A"))&lt;4,"Single Use"))</f>
        <v/>
      </c>
      <c r="R43" s="73"/>
      <c r="S43" s="66"/>
      <c r="T43" s="67"/>
      <c r="U43" s="67"/>
    </row>
    <row r="44" spans="1:21" ht="24.95" customHeight="1">
      <c r="A44" s="70"/>
      <c r="B44" s="71"/>
      <c r="C44" s="71"/>
      <c r="D44" s="71"/>
      <c r="E44" s="72"/>
      <c r="F44" s="75"/>
      <c r="G44" s="72"/>
      <c r="H44" s="72"/>
      <c r="I44" s="72"/>
      <c r="J44" s="72"/>
      <c r="K44" s="72"/>
      <c r="L44" s="72"/>
      <c r="M44" s="72"/>
      <c r="N44" s="72"/>
      <c r="O44" s="72"/>
      <c r="P44" s="72"/>
      <c r="Q44" s="121" t="str" cm="1">
        <f t="array" ref="Q44">IF(COUNTA(G44:P44)=0,"",_xlfn.IFS((COUNTIF(G44:P44,"Y")+COUNTIF(G44:P44,"N/A"))=10,"Gold",(COUNTIF(G44:N44,"Y")+COUNTIF(G44:N44,"N/A"))=8,"Silver",COUNTIF(G44:J44,"Y")+COUNTIF(G44:J44,"N/A")=4,"Bronze",(COUNTIF(G44:J44,"Y")+COUNTIF(G44:J44,"N/A"))&lt;4,"Single Use"))</f>
        <v/>
      </c>
      <c r="R44" s="73"/>
      <c r="S44" s="66"/>
      <c r="T44" s="67"/>
      <c r="U44" s="67"/>
    </row>
    <row r="45" spans="1:21" ht="24.95" customHeight="1">
      <c r="A45" s="70"/>
      <c r="B45" s="71"/>
      <c r="C45" s="71"/>
      <c r="D45" s="71"/>
      <c r="E45" s="72"/>
      <c r="F45" s="75"/>
      <c r="G45" s="72"/>
      <c r="H45" s="72"/>
      <c r="I45" s="72"/>
      <c r="J45" s="72"/>
      <c r="K45" s="72"/>
      <c r="L45" s="72"/>
      <c r="M45" s="72"/>
      <c r="N45" s="72"/>
      <c r="O45" s="72"/>
      <c r="P45" s="72"/>
      <c r="Q45" s="121" t="str" cm="1">
        <f t="array" ref="Q45">IF(COUNTA(G45:P45)=0,"",_xlfn.IFS((COUNTIF(G45:P45,"Y")+COUNTIF(G45:P45,"N/A"))=10,"Gold",(COUNTIF(G45:N45,"Y")+COUNTIF(G45:N45,"N/A"))=8,"Silver",COUNTIF(G45:J45,"Y")+COUNTIF(G45:J45,"N/A")=4,"Bronze",(COUNTIF(G45:J45,"Y")+COUNTIF(G45:J45,"N/A"))&lt;4,"Single Use"))</f>
        <v/>
      </c>
      <c r="R45" s="73"/>
      <c r="S45" s="66"/>
      <c r="T45" s="67"/>
      <c r="U45" s="67"/>
    </row>
    <row r="46" spans="1:21" ht="24.95" customHeight="1">
      <c r="A46" s="70"/>
      <c r="B46" s="71"/>
      <c r="C46" s="71"/>
      <c r="D46" s="71"/>
      <c r="E46" s="72"/>
      <c r="F46" s="75"/>
      <c r="G46" s="72"/>
      <c r="H46" s="72"/>
      <c r="I46" s="72"/>
      <c r="J46" s="72"/>
      <c r="K46" s="72"/>
      <c r="L46" s="72"/>
      <c r="M46" s="72"/>
      <c r="N46" s="72"/>
      <c r="O46" s="72"/>
      <c r="P46" s="72"/>
      <c r="Q46" s="121" t="str" cm="1">
        <f t="array" ref="Q46">IF(COUNTA(G46:P46)=0,"",_xlfn.IFS((COUNTIF(G46:P46,"Y")+COUNTIF(G46:P46,"N/A"))=10,"Gold",(COUNTIF(G46:N46,"Y")+COUNTIF(G46:N46,"N/A"))=8,"Silver",COUNTIF(G46:J46,"Y")+COUNTIF(G46:J46,"N/A")=4,"Bronze",(COUNTIF(G46:J46,"Y")+COUNTIF(G46:J46,"N/A"))&lt;4,"Single Use"))</f>
        <v/>
      </c>
      <c r="R46" s="73"/>
      <c r="S46" s="66"/>
      <c r="T46" s="67"/>
      <c r="U46" s="67"/>
    </row>
    <row r="47" spans="1:21" ht="24.95" customHeight="1">
      <c r="A47" s="70"/>
      <c r="B47" s="71"/>
      <c r="C47" s="71"/>
      <c r="D47" s="71"/>
      <c r="E47" s="72"/>
      <c r="F47" s="75"/>
      <c r="G47" s="72"/>
      <c r="H47" s="72"/>
      <c r="I47" s="72"/>
      <c r="J47" s="72"/>
      <c r="K47" s="72"/>
      <c r="L47" s="72"/>
      <c r="M47" s="72"/>
      <c r="N47" s="72"/>
      <c r="O47" s="72"/>
      <c r="P47" s="72"/>
      <c r="Q47" s="121" t="str" cm="1">
        <f t="array" ref="Q47">IF(COUNTA(G47:P47)=0,"",_xlfn.IFS((COUNTIF(G47:P47,"Y")+COUNTIF(G47:P47,"N/A"))=10,"Gold",(COUNTIF(G47:N47,"Y")+COUNTIF(G47:N47,"N/A"))=8,"Silver",COUNTIF(G47:J47,"Y")+COUNTIF(G47:J47,"N/A")=4,"Bronze",(COUNTIF(G47:J47,"Y")+COUNTIF(G47:J47,"N/A"))&lt;4,"Single Use"))</f>
        <v/>
      </c>
      <c r="R47" s="73"/>
      <c r="S47" s="66"/>
      <c r="T47" s="67"/>
      <c r="U47" s="67"/>
    </row>
    <row r="48" spans="1:21" ht="24.95" customHeight="1">
      <c r="A48" s="70"/>
      <c r="B48" s="71"/>
      <c r="C48" s="71"/>
      <c r="D48" s="71"/>
      <c r="E48" s="72"/>
      <c r="F48" s="75"/>
      <c r="G48" s="72"/>
      <c r="H48" s="72"/>
      <c r="I48" s="72"/>
      <c r="J48" s="72"/>
      <c r="K48" s="72"/>
      <c r="L48" s="72"/>
      <c r="M48" s="72"/>
      <c r="N48" s="72"/>
      <c r="O48" s="72"/>
      <c r="P48" s="72"/>
      <c r="Q48" s="121" t="str" cm="1">
        <f t="array" ref="Q48">IF(COUNTA(G48:P48)=0,"",_xlfn.IFS((COUNTIF(G48:P48,"Y")+COUNTIF(G48:P48,"N/A"))=10,"Gold",(COUNTIF(G48:N48,"Y")+COUNTIF(G48:N48,"N/A"))=8,"Silver",COUNTIF(G48:J48,"Y")+COUNTIF(G48:J48,"N/A")=4,"Bronze",(COUNTIF(G48:J48,"Y")+COUNTIF(G48:J48,"N/A"))&lt;4,"Single Use"))</f>
        <v/>
      </c>
      <c r="R48" s="73"/>
      <c r="S48" s="66"/>
      <c r="T48" s="67"/>
      <c r="U48" s="67"/>
    </row>
    <row r="49" spans="1:21" ht="24.95" customHeight="1">
      <c r="A49" s="70"/>
      <c r="B49" s="71"/>
      <c r="C49" s="71"/>
      <c r="D49" s="71"/>
      <c r="E49" s="72"/>
      <c r="F49" s="75"/>
      <c r="G49" s="72"/>
      <c r="H49" s="72"/>
      <c r="I49" s="72"/>
      <c r="J49" s="72"/>
      <c r="K49" s="72"/>
      <c r="L49" s="72"/>
      <c r="M49" s="72"/>
      <c r="N49" s="72"/>
      <c r="O49" s="72"/>
      <c r="P49" s="72"/>
      <c r="Q49" s="121" t="str" cm="1">
        <f t="array" ref="Q49">IF(COUNTA(G49:P49)=0,"",_xlfn.IFS((COUNTIF(G49:P49,"Y")+COUNTIF(G49:P49,"N/A"))=10,"Gold",(COUNTIF(G49:N49,"Y")+COUNTIF(G49:N49,"N/A"))=8,"Silver",COUNTIF(G49:J49,"Y")+COUNTIF(G49:J49,"N/A")=4,"Bronze",(COUNTIF(G49:J49,"Y")+COUNTIF(G49:J49,"N/A"))&lt;4,"Single Use"))</f>
        <v/>
      </c>
      <c r="R49" s="73"/>
      <c r="S49" s="66"/>
      <c r="T49" s="67"/>
      <c r="U49" s="67"/>
    </row>
    <row r="50" spans="1:21" ht="24.95" customHeight="1">
      <c r="A50" s="70"/>
      <c r="B50" s="71"/>
      <c r="C50" s="71"/>
      <c r="D50" s="71"/>
      <c r="E50" s="72"/>
      <c r="F50" s="75"/>
      <c r="G50" s="72"/>
      <c r="H50" s="72"/>
      <c r="I50" s="72"/>
      <c r="J50" s="72"/>
      <c r="K50" s="72"/>
      <c r="L50" s="72"/>
      <c r="M50" s="72"/>
      <c r="N50" s="72"/>
      <c r="O50" s="72"/>
      <c r="P50" s="72"/>
      <c r="Q50" s="121" t="str" cm="1">
        <f t="array" ref="Q50">IF(COUNTA(G50:P50)=0,"",_xlfn.IFS((COUNTIF(G50:P50,"Y")+COUNTIF(G50:P50,"N/A"))=10,"Gold",(COUNTIF(G50:N50,"Y")+COUNTIF(G50:N50,"N/A"))=8,"Silver",COUNTIF(G50:J50,"Y")+COUNTIF(G50:J50,"N/A")=4,"Bronze",(COUNTIF(G50:J50,"Y")+COUNTIF(G50:J50,"N/A"))&lt;4,"Single Use"))</f>
        <v/>
      </c>
      <c r="R50" s="73"/>
      <c r="S50" s="66"/>
      <c r="T50" s="67"/>
      <c r="U50" s="67"/>
    </row>
    <row r="51" spans="1:21" ht="24.95" customHeight="1">
      <c r="A51" s="70"/>
      <c r="B51" s="71"/>
      <c r="C51" s="71"/>
      <c r="D51" s="71"/>
      <c r="E51" s="72"/>
      <c r="F51" s="75"/>
      <c r="G51" s="72"/>
      <c r="H51" s="72"/>
      <c r="I51" s="72"/>
      <c r="J51" s="72"/>
      <c r="K51" s="72"/>
      <c r="L51" s="72"/>
      <c r="M51" s="72"/>
      <c r="N51" s="72"/>
      <c r="O51" s="72"/>
      <c r="P51" s="72"/>
      <c r="Q51" s="121" t="str" cm="1">
        <f t="array" ref="Q51">IF(COUNTA(G51:P51)=0,"",_xlfn.IFS((COUNTIF(G51:P51,"Y")+COUNTIF(G51:P51,"N/A"))=10,"Gold",(COUNTIF(G51:N51,"Y")+COUNTIF(G51:N51,"N/A"))=8,"Silver",COUNTIF(G51:J51,"Y")+COUNTIF(G51:J51,"N/A")=4,"Bronze",(COUNTIF(G51:J51,"Y")+COUNTIF(G51:J51,"N/A"))&lt;4,"Single Use"))</f>
        <v/>
      </c>
      <c r="R51" s="73"/>
      <c r="S51" s="66"/>
      <c r="T51" s="67"/>
      <c r="U51" s="67"/>
    </row>
    <row r="52" spans="1:21" ht="24.95" customHeight="1">
      <c r="A52" s="70"/>
      <c r="B52" s="71"/>
      <c r="C52" s="71"/>
      <c r="D52" s="71"/>
      <c r="E52" s="72"/>
      <c r="F52" s="75"/>
      <c r="G52" s="72"/>
      <c r="H52" s="72"/>
      <c r="I52" s="72"/>
      <c r="J52" s="72"/>
      <c r="K52" s="72"/>
      <c r="L52" s="72"/>
      <c r="M52" s="72"/>
      <c r="N52" s="72"/>
      <c r="O52" s="72"/>
      <c r="P52" s="72"/>
      <c r="Q52" s="121" t="str" cm="1">
        <f t="array" ref="Q52">IF(COUNTA(G52:P52)=0,"",_xlfn.IFS((COUNTIF(G52:P52,"Y")+COUNTIF(G52:P52,"N/A"))=10,"Gold",(COUNTIF(G52:N52,"Y")+COUNTIF(G52:N52,"N/A"))=8,"Silver",COUNTIF(G52:J52,"Y")+COUNTIF(G52:J52,"N/A")=4,"Bronze",(COUNTIF(G52:J52,"Y")+COUNTIF(G52:J52,"N/A"))&lt;4,"Single Use"))</f>
        <v/>
      </c>
      <c r="R52" s="73"/>
      <c r="S52" s="66"/>
      <c r="T52" s="67"/>
      <c r="U52" s="67"/>
    </row>
    <row r="53" spans="1:21" ht="24.95" customHeight="1">
      <c r="A53" s="70"/>
      <c r="B53" s="71"/>
      <c r="C53" s="71"/>
      <c r="D53" s="71"/>
      <c r="E53" s="72"/>
      <c r="F53" s="75"/>
      <c r="G53" s="72"/>
      <c r="H53" s="72"/>
      <c r="I53" s="72"/>
      <c r="J53" s="72"/>
      <c r="K53" s="72"/>
      <c r="L53" s="72"/>
      <c r="M53" s="72"/>
      <c r="N53" s="72"/>
      <c r="O53" s="72"/>
      <c r="P53" s="72"/>
      <c r="Q53" s="121" t="str" cm="1">
        <f t="array" ref="Q53">IF(COUNTA(G53:P53)=0,"",_xlfn.IFS((COUNTIF(G53:P53,"Y")+COUNTIF(G53:P53,"N/A"))=10,"Gold",(COUNTIF(G53:N53,"Y")+COUNTIF(G53:N53,"N/A"))=8,"Silver",COUNTIF(G53:J53,"Y")+COUNTIF(G53:J53,"N/A")=4,"Bronze",(COUNTIF(G53:J53,"Y")+COUNTIF(G53:J53,"N/A"))&lt;4,"Single Use"))</f>
        <v/>
      </c>
      <c r="R53" s="73"/>
      <c r="S53" s="66"/>
      <c r="T53" s="67"/>
      <c r="U53" s="67"/>
    </row>
    <row r="54" spans="1:21" ht="24.95" customHeight="1">
      <c r="A54" s="70"/>
      <c r="B54" s="71"/>
      <c r="C54" s="71"/>
      <c r="D54" s="71"/>
      <c r="E54" s="72"/>
      <c r="F54" s="75"/>
      <c r="G54" s="72"/>
      <c r="H54" s="72"/>
      <c r="I54" s="72"/>
      <c r="J54" s="72"/>
      <c r="K54" s="72"/>
      <c r="L54" s="72"/>
      <c r="M54" s="72"/>
      <c r="N54" s="72"/>
      <c r="O54" s="72"/>
      <c r="P54" s="72"/>
      <c r="Q54" s="121" t="str" cm="1">
        <f t="array" ref="Q54">IF(COUNTA(G54:P54)=0,"",_xlfn.IFS((COUNTIF(G54:P54,"Y")+COUNTIF(G54:P54,"N/A"))=10,"Gold",(COUNTIF(G54:N54,"Y")+COUNTIF(G54:N54,"N/A"))=8,"Silver",COUNTIF(G54:J54,"Y")+COUNTIF(G54:J54,"N/A")=4,"Bronze",(COUNTIF(G54:J54,"Y")+COUNTIF(G54:J54,"N/A"))&lt;4,"Single Use"))</f>
        <v/>
      </c>
      <c r="R54" s="73"/>
      <c r="S54" s="66"/>
      <c r="T54" s="67"/>
      <c r="U54" s="67"/>
    </row>
    <row r="55" spans="1:21" ht="24.95" customHeight="1">
      <c r="A55" s="70"/>
      <c r="B55" s="71"/>
      <c r="C55" s="71"/>
      <c r="D55" s="71"/>
      <c r="E55" s="72"/>
      <c r="F55" s="75"/>
      <c r="G55" s="72"/>
      <c r="H55" s="72"/>
      <c r="I55" s="72"/>
      <c r="J55" s="72"/>
      <c r="K55" s="72"/>
      <c r="L55" s="72"/>
      <c r="M55" s="72"/>
      <c r="N55" s="72"/>
      <c r="O55" s="72"/>
      <c r="P55" s="72"/>
      <c r="Q55" s="121" t="str" cm="1">
        <f t="array" ref="Q55">IF(COUNTA(G55:P55)=0,"",_xlfn.IFS((COUNTIF(G55:P55,"Y")+COUNTIF(G55:P55,"N/A"))=10,"Gold",(COUNTIF(G55:N55,"Y")+COUNTIF(G55:N55,"N/A"))=8,"Silver",COUNTIF(G55:J55,"Y")+COUNTIF(G55:J55,"N/A")=4,"Bronze",(COUNTIF(G55:J55,"Y")+COUNTIF(G55:J55,"N/A"))&lt;4,"Single Use"))</f>
        <v/>
      </c>
      <c r="R55" s="73"/>
      <c r="S55" s="66"/>
      <c r="T55" s="67"/>
      <c r="U55" s="67"/>
    </row>
    <row r="56" spans="1:21" ht="24.95" customHeight="1">
      <c r="A56" s="70"/>
      <c r="B56" s="71"/>
      <c r="C56" s="71"/>
      <c r="D56" s="71"/>
      <c r="E56" s="72"/>
      <c r="F56" s="75"/>
      <c r="G56" s="72"/>
      <c r="H56" s="72"/>
      <c r="I56" s="72"/>
      <c r="J56" s="72"/>
      <c r="K56" s="72"/>
      <c r="L56" s="72"/>
      <c r="M56" s="72"/>
      <c r="N56" s="72"/>
      <c r="O56" s="72"/>
      <c r="P56" s="72"/>
      <c r="Q56" s="121" t="str" cm="1">
        <f t="array" ref="Q56">IF(COUNTA(G56:P56)=0,"",_xlfn.IFS((COUNTIF(G56:P56,"Y")+COUNTIF(G56:P56,"N/A"))=10,"Gold",(COUNTIF(G56:N56,"Y")+COUNTIF(G56:N56,"N/A"))=8,"Silver",COUNTIF(G56:J56,"Y")+COUNTIF(G56:J56,"N/A")=4,"Bronze",(COUNTIF(G56:J56,"Y")+COUNTIF(G56:J56,"N/A"))&lt;4,"Single Use"))</f>
        <v/>
      </c>
      <c r="R56" s="73"/>
      <c r="S56" s="66"/>
      <c r="T56" s="67"/>
      <c r="U56" s="67"/>
    </row>
    <row r="57" spans="1:21" ht="24.95" customHeight="1">
      <c r="A57" s="70"/>
      <c r="B57" s="71"/>
      <c r="C57" s="71"/>
      <c r="D57" s="71"/>
      <c r="E57" s="72"/>
      <c r="F57" s="75"/>
      <c r="G57" s="72"/>
      <c r="H57" s="72"/>
      <c r="I57" s="72"/>
      <c r="J57" s="72"/>
      <c r="K57" s="72"/>
      <c r="L57" s="72"/>
      <c r="M57" s="72"/>
      <c r="N57" s="72"/>
      <c r="O57" s="72"/>
      <c r="P57" s="72"/>
      <c r="Q57" s="121" t="str" cm="1">
        <f t="array" ref="Q57">IF(COUNTA(G57:P57)=0,"",_xlfn.IFS((COUNTIF(G57:P57,"Y")+COUNTIF(G57:P57,"N/A"))=10,"Gold",(COUNTIF(G57:N57,"Y")+COUNTIF(G57:N57,"N/A"))=8,"Silver",COUNTIF(G57:J57,"Y")+COUNTIF(G57:J57,"N/A")=4,"Bronze",(COUNTIF(G57:J57,"Y")+COUNTIF(G57:J57,"N/A"))&lt;4,"Single Use"))</f>
        <v/>
      </c>
      <c r="R57" s="73"/>
      <c r="S57" s="66"/>
      <c r="T57" s="67"/>
      <c r="U57" s="67"/>
    </row>
    <row r="58" spans="1:21" ht="24.95" customHeight="1">
      <c r="A58" s="70"/>
      <c r="B58" s="71"/>
      <c r="C58" s="71"/>
      <c r="D58" s="71"/>
      <c r="E58" s="72"/>
      <c r="F58" s="75"/>
      <c r="G58" s="72"/>
      <c r="H58" s="72"/>
      <c r="I58" s="72"/>
      <c r="J58" s="72"/>
      <c r="K58" s="72"/>
      <c r="L58" s="72"/>
      <c r="M58" s="72"/>
      <c r="N58" s="72"/>
      <c r="O58" s="72"/>
      <c r="P58" s="72"/>
      <c r="Q58" s="121" t="str" cm="1">
        <f t="array" ref="Q58">IF(COUNTA(G58:P58)=0,"",_xlfn.IFS((COUNTIF(G58:P58,"Y")+COUNTIF(G58:P58,"N/A"))=10,"Gold",(COUNTIF(G58:N58,"Y")+COUNTIF(G58:N58,"N/A"))=8,"Silver",COUNTIF(G58:J58,"Y")+COUNTIF(G58:J58,"N/A")=4,"Bronze",(COUNTIF(G58:J58,"Y")+COUNTIF(G58:J58,"N/A"))&lt;4,"Single Use"))</f>
        <v/>
      </c>
      <c r="R58" s="73"/>
      <c r="S58" s="66"/>
      <c r="T58" s="67"/>
      <c r="U58" s="67"/>
    </row>
    <row r="59" spans="1:21" ht="24.95" customHeight="1">
      <c r="A59" s="70"/>
      <c r="B59" s="71"/>
      <c r="C59" s="71"/>
      <c r="D59" s="71"/>
      <c r="E59" s="72"/>
      <c r="F59" s="75"/>
      <c r="G59" s="72"/>
      <c r="H59" s="72"/>
      <c r="I59" s="72"/>
      <c r="J59" s="72"/>
      <c r="K59" s="72"/>
      <c r="L59" s="72"/>
      <c r="M59" s="72"/>
      <c r="N59" s="72"/>
      <c r="O59" s="72"/>
      <c r="P59" s="72"/>
      <c r="Q59" s="121" t="str" cm="1">
        <f t="array" ref="Q59">IF(COUNTA(G59:P59)=0,"",_xlfn.IFS((COUNTIF(G59:P59,"Y")+COUNTIF(G59:P59,"N/A"))=10,"Gold",(COUNTIF(G59:N59,"Y")+COUNTIF(G59:N59,"N/A"))=8,"Silver",COUNTIF(G59:J59,"Y")+COUNTIF(G59:J59,"N/A")=4,"Bronze",(COUNTIF(G59:J59,"Y")+COUNTIF(G59:J59,"N/A"))&lt;4,"Single Use"))</f>
        <v/>
      </c>
      <c r="R59" s="73"/>
      <c r="S59" s="66"/>
      <c r="T59" s="67"/>
      <c r="U59" s="67"/>
    </row>
    <row r="60" spans="1:21" ht="24.95" customHeight="1">
      <c r="A60" s="70"/>
      <c r="B60" s="71"/>
      <c r="C60" s="71"/>
      <c r="D60" s="71"/>
      <c r="E60" s="72"/>
      <c r="F60" s="75"/>
      <c r="G60" s="72"/>
      <c r="H60" s="72"/>
      <c r="I60" s="72"/>
      <c r="J60" s="72"/>
      <c r="K60" s="72"/>
      <c r="L60" s="72"/>
      <c r="M60" s="72"/>
      <c r="N60" s="72"/>
      <c r="O60" s="72"/>
      <c r="P60" s="72"/>
      <c r="Q60" s="121" t="str" cm="1">
        <f t="array" ref="Q60">IF(COUNTA(G60:P60)=0,"",_xlfn.IFS((COUNTIF(G60:P60,"Y")+COUNTIF(G60:P60,"N/A"))=10,"Gold",(COUNTIF(G60:N60,"Y")+COUNTIF(G60:N60,"N/A"))=8,"Silver",COUNTIF(G60:J60,"Y")+COUNTIF(G60:J60,"N/A")=4,"Bronze",(COUNTIF(G60:J60,"Y")+COUNTIF(G60:J60,"N/A"))&lt;4,"Single Use"))</f>
        <v/>
      </c>
      <c r="R60" s="73"/>
      <c r="S60" s="66"/>
      <c r="T60" s="67"/>
      <c r="U60" s="67"/>
    </row>
    <row r="61" spans="1:21" ht="24.95" customHeight="1">
      <c r="A61" s="70"/>
      <c r="B61" s="71"/>
      <c r="C61" s="71"/>
      <c r="D61" s="71"/>
      <c r="E61" s="72"/>
      <c r="F61" s="75"/>
      <c r="G61" s="72"/>
      <c r="H61" s="72"/>
      <c r="I61" s="72"/>
      <c r="J61" s="72"/>
      <c r="K61" s="72"/>
      <c r="L61" s="72"/>
      <c r="M61" s="72"/>
      <c r="N61" s="72"/>
      <c r="O61" s="72"/>
      <c r="P61" s="72"/>
      <c r="Q61" s="121" t="str" cm="1">
        <f t="array" ref="Q61">IF(COUNTA(G61:P61)=0,"",_xlfn.IFS((COUNTIF(G61:P61,"Y")+COUNTIF(G61:P61,"N/A"))=10,"Gold",(COUNTIF(G61:N61,"Y")+COUNTIF(G61:N61,"N/A"))=8,"Silver",COUNTIF(G61:J61,"Y")+COUNTIF(G61:J61,"N/A")=4,"Bronze",(COUNTIF(G61:J61,"Y")+COUNTIF(G61:J61,"N/A"))&lt;4,"Single Use"))</f>
        <v/>
      </c>
      <c r="R61" s="73"/>
      <c r="S61" s="66"/>
      <c r="T61" s="67"/>
      <c r="U61" s="67"/>
    </row>
    <row r="62" spans="1:21" ht="24.95" customHeight="1">
      <c r="A62" s="70"/>
      <c r="B62" s="71"/>
      <c r="C62" s="71"/>
      <c r="D62" s="71"/>
      <c r="E62" s="72"/>
      <c r="F62" s="75"/>
      <c r="G62" s="72"/>
      <c r="H62" s="72"/>
      <c r="I62" s="72"/>
      <c r="J62" s="72"/>
      <c r="K62" s="72"/>
      <c r="L62" s="72"/>
      <c r="M62" s="72"/>
      <c r="N62" s="72"/>
      <c r="O62" s="72"/>
      <c r="P62" s="72"/>
      <c r="Q62" s="121" t="str" cm="1">
        <f t="array" ref="Q62">IF(COUNTA(G62:P62)=0,"",_xlfn.IFS((COUNTIF(G62:P62,"Y")+COUNTIF(G62:P62,"N/A"))=10,"Gold",(COUNTIF(G62:N62,"Y")+COUNTIF(G62:N62,"N/A"))=8,"Silver",COUNTIF(G62:J62,"Y")+COUNTIF(G62:J62,"N/A")=4,"Bronze",(COUNTIF(G62:J62,"Y")+COUNTIF(G62:J62,"N/A"))&lt;4,"Single Use"))</f>
        <v/>
      </c>
      <c r="R62" s="73"/>
      <c r="S62" s="66"/>
      <c r="T62" s="67"/>
      <c r="U62" s="67"/>
    </row>
    <row r="63" spans="1:21" ht="24.95" customHeight="1">
      <c r="A63" s="70"/>
      <c r="B63" s="71"/>
      <c r="C63" s="71"/>
      <c r="D63" s="71"/>
      <c r="E63" s="72"/>
      <c r="F63" s="75"/>
      <c r="G63" s="72"/>
      <c r="H63" s="72"/>
      <c r="I63" s="72"/>
      <c r="J63" s="72"/>
      <c r="K63" s="72"/>
      <c r="L63" s="72"/>
      <c r="M63" s="72"/>
      <c r="N63" s="72"/>
      <c r="O63" s="72"/>
      <c r="P63" s="72"/>
      <c r="Q63" s="121" t="str" cm="1">
        <f t="array" ref="Q63">IF(COUNTA(G63:P63)=0,"",_xlfn.IFS((COUNTIF(G63:P63,"Y")+COUNTIF(G63:P63,"N/A"))=10,"Gold",(COUNTIF(G63:N63,"Y")+COUNTIF(G63:N63,"N/A"))=8,"Silver",COUNTIF(G63:J63,"Y")+COUNTIF(G63:J63,"N/A")=4,"Bronze",(COUNTIF(G63:J63,"Y")+COUNTIF(G63:J63,"N/A"))&lt;4,"Single Use"))</f>
        <v/>
      </c>
      <c r="R63" s="73"/>
      <c r="S63" s="66"/>
      <c r="T63" s="67"/>
      <c r="U63" s="67"/>
    </row>
    <row r="64" spans="1:21" ht="24.95" customHeight="1">
      <c r="A64" s="70"/>
      <c r="B64" s="71"/>
      <c r="C64" s="71"/>
      <c r="D64" s="71"/>
      <c r="E64" s="72"/>
      <c r="F64" s="75"/>
      <c r="G64" s="72"/>
      <c r="H64" s="72"/>
      <c r="I64" s="72"/>
      <c r="J64" s="72"/>
      <c r="K64" s="72"/>
      <c r="L64" s="72"/>
      <c r="M64" s="72"/>
      <c r="N64" s="72"/>
      <c r="O64" s="72"/>
      <c r="P64" s="72"/>
      <c r="Q64" s="121" t="str" cm="1">
        <f t="array" ref="Q64">IF(COUNTA(G64:P64)=0,"",_xlfn.IFS((COUNTIF(G64:P64,"Y")+COUNTIF(G64:P64,"N/A"))=10,"Gold",(COUNTIF(G64:N64,"Y")+COUNTIF(G64:N64,"N/A"))=8,"Silver",COUNTIF(G64:J64,"Y")+COUNTIF(G64:J64,"N/A")=4,"Bronze",(COUNTIF(G64:J64,"Y")+COUNTIF(G64:J64,"N/A"))&lt;4,"Single Use"))</f>
        <v/>
      </c>
      <c r="R64" s="73"/>
      <c r="S64" s="66"/>
      <c r="T64" s="67"/>
      <c r="U64" s="67"/>
    </row>
    <row r="65" spans="1:21" ht="24.95" customHeight="1">
      <c r="A65" s="70"/>
      <c r="B65" s="71"/>
      <c r="C65" s="71"/>
      <c r="D65" s="71"/>
      <c r="E65" s="72"/>
      <c r="F65" s="75"/>
      <c r="G65" s="72"/>
      <c r="H65" s="72"/>
      <c r="I65" s="72"/>
      <c r="J65" s="72"/>
      <c r="K65" s="72"/>
      <c r="L65" s="72"/>
      <c r="M65" s="72"/>
      <c r="N65" s="72"/>
      <c r="O65" s="72"/>
      <c r="P65" s="72"/>
      <c r="Q65" s="121" t="str" cm="1">
        <f t="array" ref="Q65">IF(COUNTA(G65:P65)=0,"",_xlfn.IFS((COUNTIF(G65:P65,"Y")+COUNTIF(G65:P65,"N/A"))=10,"Gold",(COUNTIF(G65:N65,"Y")+COUNTIF(G65:N65,"N/A"))=8,"Silver",COUNTIF(G65:J65,"Y")+COUNTIF(G65:J65,"N/A")=4,"Bronze",(COUNTIF(G65:J65,"Y")+COUNTIF(G65:J65,"N/A"))&lt;4,"Single Use"))</f>
        <v/>
      </c>
      <c r="R65" s="73"/>
      <c r="S65" s="66"/>
      <c r="T65" s="67"/>
      <c r="U65" s="67"/>
    </row>
    <row r="66" spans="1:21" ht="24.95" customHeight="1">
      <c r="A66" s="70"/>
      <c r="B66" s="71"/>
      <c r="C66" s="71"/>
      <c r="D66" s="71"/>
      <c r="E66" s="72"/>
      <c r="F66" s="75"/>
      <c r="G66" s="72"/>
      <c r="H66" s="72"/>
      <c r="I66" s="72"/>
      <c r="J66" s="72"/>
      <c r="K66" s="72"/>
      <c r="L66" s="72"/>
      <c r="M66" s="72"/>
      <c r="N66" s="72"/>
      <c r="O66" s="72"/>
      <c r="P66" s="72"/>
      <c r="Q66" s="121" t="str" cm="1">
        <f t="array" ref="Q66">IF(COUNTA(G66:P66)=0,"",_xlfn.IFS((COUNTIF(G66:P66,"Y")+COUNTIF(G66:P66,"N/A"))=10,"Gold",(COUNTIF(G66:N66,"Y")+COUNTIF(G66:N66,"N/A"))=8,"Silver",COUNTIF(G66:J66,"Y")+COUNTIF(G66:J66,"N/A")=4,"Bronze",(COUNTIF(G66:J66,"Y")+COUNTIF(G66:J66,"N/A"))&lt;4,"Single Use"))</f>
        <v/>
      </c>
      <c r="R66" s="73"/>
      <c r="S66" s="66"/>
      <c r="T66" s="67"/>
      <c r="U66" s="67"/>
    </row>
    <row r="67" spans="1:21" ht="24.95" customHeight="1">
      <c r="A67" s="70"/>
      <c r="B67" s="71"/>
      <c r="C67" s="71"/>
      <c r="D67" s="71"/>
      <c r="E67" s="72"/>
      <c r="F67" s="75"/>
      <c r="G67" s="72"/>
      <c r="H67" s="72"/>
      <c r="I67" s="72"/>
      <c r="J67" s="72"/>
      <c r="K67" s="72"/>
      <c r="L67" s="72"/>
      <c r="M67" s="72"/>
      <c r="N67" s="72"/>
      <c r="O67" s="72"/>
      <c r="P67" s="72"/>
      <c r="Q67" s="121" t="str" cm="1">
        <f t="array" ref="Q67">IF(COUNTA(G67:P67)=0,"",_xlfn.IFS((COUNTIF(G67:P67,"Y")+COUNTIF(G67:P67,"N/A"))=10,"Gold",(COUNTIF(G67:N67,"Y")+COUNTIF(G67:N67,"N/A"))=8,"Silver",COUNTIF(G67:J67,"Y")+COUNTIF(G67:J67,"N/A")=4,"Bronze",(COUNTIF(G67:J67,"Y")+COUNTIF(G67:J67,"N/A"))&lt;4,"Single Use"))</f>
        <v/>
      </c>
      <c r="R67" s="73"/>
      <c r="S67" s="66"/>
      <c r="T67" s="67"/>
      <c r="U67" s="67"/>
    </row>
    <row r="68" spans="1:21" ht="24.95" customHeight="1">
      <c r="A68" s="70"/>
      <c r="B68" s="71"/>
      <c r="C68" s="71"/>
      <c r="D68" s="71"/>
      <c r="E68" s="72"/>
      <c r="F68" s="75"/>
      <c r="G68" s="72"/>
      <c r="H68" s="72"/>
      <c r="I68" s="72"/>
      <c r="J68" s="72"/>
      <c r="K68" s="72"/>
      <c r="L68" s="72"/>
      <c r="M68" s="72"/>
      <c r="N68" s="72"/>
      <c r="O68" s="72"/>
      <c r="P68" s="72"/>
      <c r="Q68" s="121" t="str" cm="1">
        <f t="array" ref="Q68">IF(COUNTA(G68:P68)=0,"",_xlfn.IFS((COUNTIF(G68:P68,"Y")+COUNTIF(G68:P68,"N/A"))=10,"Gold",(COUNTIF(G68:N68,"Y")+COUNTIF(G68:N68,"N/A"))=8,"Silver",COUNTIF(G68:J68,"Y")+COUNTIF(G68:J68,"N/A")=4,"Bronze",(COUNTIF(G68:J68,"Y")+COUNTIF(G68:J68,"N/A"))&lt;4,"Single Use"))</f>
        <v/>
      </c>
      <c r="R68" s="73"/>
      <c r="S68" s="66"/>
      <c r="T68" s="67"/>
      <c r="U68" s="67"/>
    </row>
    <row r="69" spans="1:21" ht="24.95" customHeight="1">
      <c r="A69" s="70"/>
      <c r="B69" s="71"/>
      <c r="C69" s="71"/>
      <c r="D69" s="71"/>
      <c r="E69" s="72"/>
      <c r="F69" s="75"/>
      <c r="G69" s="72"/>
      <c r="H69" s="72"/>
      <c r="I69" s="72"/>
      <c r="J69" s="72"/>
      <c r="K69" s="72"/>
      <c r="L69" s="72"/>
      <c r="M69" s="72"/>
      <c r="N69" s="72"/>
      <c r="O69" s="72"/>
      <c r="P69" s="72"/>
      <c r="Q69" s="121" t="str" cm="1">
        <f t="array" ref="Q69">IF(COUNTA(G69:P69)=0,"",_xlfn.IFS((COUNTIF(G69:P69,"Y")+COUNTIF(G69:P69,"N/A"))=10,"Gold",(COUNTIF(G69:N69,"Y")+COUNTIF(G69:N69,"N/A"))=8,"Silver",COUNTIF(G69:J69,"Y")+COUNTIF(G69:J69,"N/A")=4,"Bronze",(COUNTIF(G69:J69,"Y")+COUNTIF(G69:J69,"N/A"))&lt;4,"Single Use"))</f>
        <v/>
      </c>
      <c r="R69" s="73"/>
      <c r="S69" s="66"/>
      <c r="T69" s="67"/>
      <c r="U69" s="67"/>
    </row>
    <row r="70" spans="1:21" ht="24.95" customHeight="1">
      <c r="A70" s="70"/>
      <c r="B70" s="71"/>
      <c r="C70" s="71"/>
      <c r="D70" s="71"/>
      <c r="E70" s="72"/>
      <c r="F70" s="75"/>
      <c r="G70" s="72"/>
      <c r="H70" s="72"/>
      <c r="I70" s="72"/>
      <c r="J70" s="72"/>
      <c r="K70" s="72"/>
      <c r="L70" s="72"/>
      <c r="M70" s="72"/>
      <c r="N70" s="72"/>
      <c r="O70" s="72"/>
      <c r="P70" s="72"/>
      <c r="Q70" s="121" t="str" cm="1">
        <f t="array" ref="Q70">IF(COUNTA(G70:P70)=0,"",_xlfn.IFS((COUNTIF(G70:P70,"Y")+COUNTIF(G70:P70,"N/A"))=10,"Gold",(COUNTIF(G70:N70,"Y")+COUNTIF(G70:N70,"N/A"))=8,"Silver",COUNTIF(G70:J70,"Y")+COUNTIF(G70:J70,"N/A")=4,"Bronze",(COUNTIF(G70:J70,"Y")+COUNTIF(G70:J70,"N/A"))&lt;4,"Single Use"))</f>
        <v/>
      </c>
      <c r="R70" s="73"/>
      <c r="S70" s="66"/>
      <c r="T70" s="67"/>
      <c r="U70" s="67"/>
    </row>
    <row r="71" spans="1:21" ht="24.95" customHeight="1">
      <c r="A71" s="70"/>
      <c r="B71" s="71"/>
      <c r="C71" s="71"/>
      <c r="D71" s="71"/>
      <c r="E71" s="72"/>
      <c r="F71" s="75"/>
      <c r="G71" s="72"/>
      <c r="H71" s="72"/>
      <c r="I71" s="72"/>
      <c r="J71" s="72"/>
      <c r="K71" s="72"/>
      <c r="L71" s="72"/>
      <c r="M71" s="72"/>
      <c r="N71" s="72"/>
      <c r="O71" s="72"/>
      <c r="P71" s="72"/>
      <c r="Q71" s="121" t="str" cm="1">
        <f t="array" ref="Q71">IF(COUNTA(G71:P71)=0,"",_xlfn.IFS((COUNTIF(G71:P71,"Y")+COUNTIF(G71:P71,"N/A"))=10,"Gold",(COUNTIF(G71:N71,"Y")+COUNTIF(G71:N71,"N/A"))=8,"Silver",COUNTIF(G71:J71,"Y")+COUNTIF(G71:J71,"N/A")=4,"Bronze",(COUNTIF(G71:J71,"Y")+COUNTIF(G71:J71,"N/A"))&lt;4,"Single Use"))</f>
        <v/>
      </c>
      <c r="R71" s="73"/>
      <c r="S71" s="66"/>
      <c r="T71" s="67"/>
      <c r="U71" s="67"/>
    </row>
    <row r="72" spans="1:21" ht="24.95" customHeight="1">
      <c r="A72" s="70"/>
      <c r="B72" s="71"/>
      <c r="C72" s="71"/>
      <c r="D72" s="71"/>
      <c r="E72" s="72"/>
      <c r="F72" s="75"/>
      <c r="G72" s="72"/>
      <c r="H72" s="72"/>
      <c r="I72" s="72"/>
      <c r="J72" s="72"/>
      <c r="K72" s="72"/>
      <c r="L72" s="72"/>
      <c r="M72" s="72"/>
      <c r="N72" s="72"/>
      <c r="O72" s="72"/>
      <c r="P72" s="72"/>
      <c r="Q72" s="121" t="str" cm="1">
        <f t="array" ref="Q72">IF(COUNTA(G72:P72)=0,"",_xlfn.IFS((COUNTIF(G72:P72,"Y")+COUNTIF(G72:P72,"N/A"))=10,"Gold",(COUNTIF(G72:N72,"Y")+COUNTIF(G72:N72,"N/A"))=8,"Silver",COUNTIF(G72:J72,"Y")+COUNTIF(G72:J72,"N/A")=4,"Bronze",(COUNTIF(G72:J72,"Y")+COUNTIF(G72:J72,"N/A"))&lt;4,"Single Use"))</f>
        <v/>
      </c>
      <c r="R72" s="73"/>
      <c r="S72" s="66"/>
      <c r="T72" s="67"/>
      <c r="U72" s="67"/>
    </row>
    <row r="73" spans="1:21" ht="24.95" customHeight="1">
      <c r="A73" s="70"/>
      <c r="B73" s="71"/>
      <c r="C73" s="71"/>
      <c r="D73" s="71"/>
      <c r="E73" s="72"/>
      <c r="F73" s="75"/>
      <c r="G73" s="72"/>
      <c r="H73" s="72"/>
      <c r="I73" s="72"/>
      <c r="J73" s="72"/>
      <c r="K73" s="72"/>
      <c r="L73" s="72"/>
      <c r="M73" s="72"/>
      <c r="N73" s="72"/>
      <c r="O73" s="72"/>
      <c r="P73" s="72"/>
      <c r="Q73" s="121" t="str" cm="1">
        <f t="array" ref="Q73">IF(COUNTA(G73:P73)=0,"",_xlfn.IFS((COUNTIF(G73:P73,"Y")+COUNTIF(G73:P73,"N/A"))=10,"Gold",(COUNTIF(G73:N73,"Y")+COUNTIF(G73:N73,"N/A"))=8,"Silver",COUNTIF(G73:J73,"Y")+COUNTIF(G73:J73,"N/A")=4,"Bronze",(COUNTIF(G73:J73,"Y")+COUNTIF(G73:J73,"N/A"))&lt;4,"Single Use"))</f>
        <v/>
      </c>
      <c r="R73" s="73"/>
      <c r="S73" s="66"/>
      <c r="T73" s="67"/>
      <c r="U73" s="67"/>
    </row>
    <row r="74" spans="1:21" ht="24.95" customHeight="1">
      <c r="A74" s="70"/>
      <c r="B74" s="71"/>
      <c r="C74" s="71"/>
      <c r="D74" s="71"/>
      <c r="E74" s="72"/>
      <c r="F74" s="75"/>
      <c r="G74" s="72"/>
      <c r="H74" s="72"/>
      <c r="I74" s="72"/>
      <c r="J74" s="72"/>
      <c r="K74" s="72"/>
      <c r="L74" s="72"/>
      <c r="M74" s="72"/>
      <c r="N74" s="72"/>
      <c r="O74" s="72"/>
      <c r="P74" s="72"/>
      <c r="Q74" s="121" t="str" cm="1">
        <f t="array" ref="Q74">IF(COUNTA(G74:P74)=0,"",_xlfn.IFS((COUNTIF(G74:P74,"Y")+COUNTIF(G74:P74,"N/A"))=10,"Gold",(COUNTIF(G74:N74,"Y")+COUNTIF(G74:N74,"N/A"))=8,"Silver",COUNTIF(G74:J74,"Y")+COUNTIF(G74:J74,"N/A")=4,"Bronze",(COUNTIF(G74:J74,"Y")+COUNTIF(G74:J74,"N/A"))&lt;4,"Single Use"))</f>
        <v/>
      </c>
      <c r="R74" s="73"/>
      <c r="S74" s="66"/>
      <c r="T74" s="67"/>
      <c r="U74" s="67"/>
    </row>
    <row r="75" spans="1:21" ht="24.95" customHeight="1">
      <c r="A75" s="70"/>
      <c r="B75" s="71"/>
      <c r="C75" s="71"/>
      <c r="D75" s="71"/>
      <c r="E75" s="72"/>
      <c r="F75" s="75"/>
      <c r="G75" s="72"/>
      <c r="H75" s="72"/>
      <c r="I75" s="72"/>
      <c r="J75" s="72"/>
      <c r="K75" s="72"/>
      <c r="L75" s="72"/>
      <c r="M75" s="72"/>
      <c r="N75" s="72"/>
      <c r="O75" s="72"/>
      <c r="P75" s="72"/>
      <c r="Q75" s="121" t="str" cm="1">
        <f t="array" ref="Q75">IF(COUNTA(G75:P75)=0,"",_xlfn.IFS((COUNTIF(G75:P75,"Y")+COUNTIF(G75:P75,"N/A"))=10,"Gold",(COUNTIF(G75:N75,"Y")+COUNTIF(G75:N75,"N/A"))=8,"Silver",COUNTIF(G75:J75,"Y")+COUNTIF(G75:J75,"N/A")=4,"Bronze",(COUNTIF(G75:J75,"Y")+COUNTIF(G75:J75,"N/A"))&lt;4,"Single Use"))</f>
        <v/>
      </c>
      <c r="R75" s="73"/>
      <c r="S75" s="66"/>
      <c r="T75" s="67"/>
      <c r="U75" s="67"/>
    </row>
    <row r="76" spans="1:21" ht="24.95" customHeight="1">
      <c r="A76" s="70"/>
      <c r="B76" s="71"/>
      <c r="C76" s="71"/>
      <c r="D76" s="71"/>
      <c r="E76" s="72"/>
      <c r="F76" s="75"/>
      <c r="G76" s="72"/>
      <c r="H76" s="72"/>
      <c r="I76" s="72"/>
      <c r="J76" s="72"/>
      <c r="K76" s="72"/>
      <c r="L76" s="72"/>
      <c r="M76" s="72"/>
      <c r="N76" s="72"/>
      <c r="O76" s="72"/>
      <c r="P76" s="72"/>
      <c r="Q76" s="121" t="str" cm="1">
        <f t="array" ref="Q76">IF(COUNTA(G76:P76)=0,"",_xlfn.IFS((COUNTIF(G76:P76,"Y")+COUNTIF(G76:P76,"N/A"))=10,"Gold",(COUNTIF(G76:N76,"Y")+COUNTIF(G76:N76,"N/A"))=8,"Silver",COUNTIF(G76:J76,"Y")+COUNTIF(G76:J76,"N/A")=4,"Bronze",(COUNTIF(G76:J76,"Y")+COUNTIF(G76:J76,"N/A"))&lt;4,"Single Use"))</f>
        <v/>
      </c>
      <c r="R76" s="73"/>
      <c r="S76" s="66"/>
      <c r="T76" s="67"/>
      <c r="U76" s="67"/>
    </row>
    <row r="77" spans="1:21" ht="24.95" customHeight="1">
      <c r="A77" s="70"/>
      <c r="B77" s="71"/>
      <c r="C77" s="71"/>
      <c r="D77" s="71"/>
      <c r="E77" s="72"/>
      <c r="F77" s="75"/>
      <c r="G77" s="72"/>
      <c r="H77" s="72"/>
      <c r="I77" s="72"/>
      <c r="J77" s="72"/>
      <c r="K77" s="72"/>
      <c r="L77" s="72"/>
      <c r="M77" s="72"/>
      <c r="N77" s="72"/>
      <c r="O77" s="72"/>
      <c r="P77" s="72"/>
      <c r="Q77" s="121" t="str" cm="1">
        <f t="array" ref="Q77">IF(COUNTA(G77:P77)=0,"",_xlfn.IFS((COUNTIF(G77:P77,"Y")+COUNTIF(G77:P77,"N/A"))=10,"Gold",(COUNTIF(G77:N77,"Y")+COUNTIF(G77:N77,"N/A"))=8,"Silver",COUNTIF(G77:J77,"Y")+COUNTIF(G77:J77,"N/A")=4,"Bronze",(COUNTIF(G77:J77,"Y")+COUNTIF(G77:J77,"N/A"))&lt;4,"Single Use"))</f>
        <v/>
      </c>
      <c r="R77" s="73"/>
      <c r="S77" s="66"/>
      <c r="T77" s="67"/>
      <c r="U77" s="67"/>
    </row>
    <row r="78" spans="1:21" ht="24.95" customHeight="1">
      <c r="A78" s="70"/>
      <c r="B78" s="71"/>
      <c r="C78" s="71"/>
      <c r="D78" s="71"/>
      <c r="E78" s="72"/>
      <c r="F78" s="75"/>
      <c r="G78" s="72"/>
      <c r="H78" s="72"/>
      <c r="I78" s="72"/>
      <c r="J78" s="72"/>
      <c r="K78" s="72"/>
      <c r="L78" s="72"/>
      <c r="M78" s="72"/>
      <c r="N78" s="72"/>
      <c r="O78" s="72"/>
      <c r="P78" s="72"/>
      <c r="Q78" s="121" t="str" cm="1">
        <f t="array" ref="Q78">IF(COUNTA(G78:P78)=0,"",_xlfn.IFS((COUNTIF(G78:P78,"Y")+COUNTIF(G78:P78,"N/A"))=10,"Gold",(COUNTIF(G78:N78,"Y")+COUNTIF(G78:N78,"N/A"))=8,"Silver",COUNTIF(G78:J78,"Y")+COUNTIF(G78:J78,"N/A")=4,"Bronze",(COUNTIF(G78:J78,"Y")+COUNTIF(G78:J78,"N/A"))&lt;4,"Single Use"))</f>
        <v/>
      </c>
      <c r="R78" s="73"/>
      <c r="S78" s="66"/>
      <c r="T78" s="67"/>
      <c r="U78" s="67"/>
    </row>
    <row r="79" spans="1:21" ht="24.95" customHeight="1">
      <c r="A79" s="70"/>
      <c r="B79" s="71"/>
      <c r="C79" s="71"/>
      <c r="D79" s="71"/>
      <c r="E79" s="72"/>
      <c r="F79" s="75"/>
      <c r="G79" s="72"/>
      <c r="H79" s="72"/>
      <c r="I79" s="72"/>
      <c r="J79" s="72"/>
      <c r="K79" s="72"/>
      <c r="L79" s="72"/>
      <c r="M79" s="72"/>
      <c r="N79" s="72"/>
      <c r="O79" s="72"/>
      <c r="P79" s="72"/>
      <c r="Q79" s="121" t="str" cm="1">
        <f t="array" ref="Q79">IF(COUNTA(G79:P79)=0,"",_xlfn.IFS((COUNTIF(G79:P79,"Y")+COUNTIF(G79:P79,"N/A"))=10,"Gold",(COUNTIF(G79:N79,"Y")+COUNTIF(G79:N79,"N/A"))=8,"Silver",COUNTIF(G79:J79,"Y")+COUNTIF(G79:J79,"N/A")=4,"Bronze",(COUNTIF(G79:J79,"Y")+COUNTIF(G79:J79,"N/A"))&lt;4,"Single Use"))</f>
        <v/>
      </c>
      <c r="R79" s="73"/>
      <c r="S79" s="66"/>
      <c r="T79" s="67"/>
      <c r="U79" s="67"/>
    </row>
    <row r="80" spans="1:21" ht="24.95" customHeight="1">
      <c r="A80" s="70"/>
      <c r="B80" s="71"/>
      <c r="C80" s="71"/>
      <c r="D80" s="71"/>
      <c r="E80" s="72"/>
      <c r="F80" s="75"/>
      <c r="G80" s="72"/>
      <c r="H80" s="72"/>
      <c r="I80" s="72"/>
      <c r="J80" s="72"/>
      <c r="K80" s="72"/>
      <c r="L80" s="72"/>
      <c r="M80" s="72"/>
      <c r="N80" s="72"/>
      <c r="O80" s="72"/>
      <c r="P80" s="72"/>
      <c r="Q80" s="121" t="str" cm="1">
        <f t="array" ref="Q80">IF(COUNTA(G80:P80)=0,"",_xlfn.IFS((COUNTIF(G80:P80,"Y")+COUNTIF(G80:P80,"N/A"))=10,"Gold",(COUNTIF(G80:N80,"Y")+COUNTIF(G80:N80,"N/A"))=8,"Silver",COUNTIF(G80:J80,"Y")+COUNTIF(G80:J80,"N/A")=4,"Bronze",(COUNTIF(G80:J80,"Y")+COUNTIF(G80:J80,"N/A"))&lt;4,"Single Use"))</f>
        <v/>
      </c>
      <c r="R80" s="73"/>
      <c r="S80" s="66"/>
      <c r="T80" s="67"/>
      <c r="U80" s="67"/>
    </row>
    <row r="81" spans="1:21" ht="24.95" customHeight="1">
      <c r="A81" s="70"/>
      <c r="B81" s="71"/>
      <c r="C81" s="71"/>
      <c r="D81" s="71"/>
      <c r="E81" s="72"/>
      <c r="F81" s="75"/>
      <c r="G81" s="72"/>
      <c r="H81" s="72"/>
      <c r="I81" s="72"/>
      <c r="J81" s="72"/>
      <c r="K81" s="72"/>
      <c r="L81" s="72"/>
      <c r="M81" s="72"/>
      <c r="N81" s="72"/>
      <c r="O81" s="72"/>
      <c r="P81" s="72"/>
      <c r="Q81" s="121" t="str" cm="1">
        <f t="array" ref="Q81">IF(COUNTA(G81:P81)=0,"",_xlfn.IFS((COUNTIF(G81:P81,"Y")+COUNTIF(G81:P81,"N/A"))=10,"Gold",(COUNTIF(G81:N81,"Y")+COUNTIF(G81:N81,"N/A"))=8,"Silver",COUNTIF(G81:J81,"Y")+COUNTIF(G81:J81,"N/A")=4,"Bronze",(COUNTIF(G81:J81,"Y")+COUNTIF(G81:J81,"N/A"))&lt;4,"Single Use"))</f>
        <v/>
      </c>
      <c r="R81" s="73"/>
      <c r="S81" s="66"/>
      <c r="T81" s="67"/>
      <c r="U81" s="67"/>
    </row>
    <row r="82" spans="1:21" ht="24.95" customHeight="1">
      <c r="A82" s="70"/>
      <c r="B82" s="71"/>
      <c r="C82" s="71"/>
      <c r="D82" s="71"/>
      <c r="E82" s="72"/>
      <c r="F82" s="75"/>
      <c r="G82" s="72"/>
      <c r="H82" s="72"/>
      <c r="I82" s="72"/>
      <c r="J82" s="72"/>
      <c r="K82" s="72"/>
      <c r="L82" s="72"/>
      <c r="M82" s="72"/>
      <c r="N82" s="72"/>
      <c r="O82" s="72"/>
      <c r="P82" s="72"/>
      <c r="Q82" s="121" t="str" cm="1">
        <f t="array" ref="Q82">IF(COUNTA(G82:P82)=0,"",_xlfn.IFS((COUNTIF(G82:P82,"Y")+COUNTIF(G82:P82,"N/A"))=10,"Gold",(COUNTIF(G82:N82,"Y")+COUNTIF(G82:N82,"N/A"))=8,"Silver",COUNTIF(G82:J82,"Y")+COUNTIF(G82:J82,"N/A")=4,"Bronze",(COUNTIF(G82:J82,"Y")+COUNTIF(G82:J82,"N/A"))&lt;4,"Single Use"))</f>
        <v/>
      </c>
      <c r="R82" s="73"/>
      <c r="S82" s="66"/>
      <c r="T82" s="67"/>
      <c r="U82" s="67"/>
    </row>
    <row r="83" spans="1:21" ht="24.95" customHeight="1">
      <c r="A83" s="70"/>
      <c r="B83" s="71"/>
      <c r="C83" s="71"/>
      <c r="D83" s="71"/>
      <c r="E83" s="72"/>
      <c r="F83" s="75"/>
      <c r="G83" s="72"/>
      <c r="H83" s="72"/>
      <c r="I83" s="72"/>
      <c r="J83" s="72"/>
      <c r="K83" s="72"/>
      <c r="L83" s="72"/>
      <c r="M83" s="72"/>
      <c r="N83" s="72"/>
      <c r="O83" s="72"/>
      <c r="P83" s="72"/>
      <c r="Q83" s="121" t="str" cm="1">
        <f t="array" ref="Q83">IF(COUNTA(G83:P83)=0,"",_xlfn.IFS((COUNTIF(G83:P83,"Y")+COUNTIF(G83:P83,"N/A"))=10,"Gold",(COUNTIF(G83:N83,"Y")+COUNTIF(G83:N83,"N/A"))=8,"Silver",COUNTIF(G83:J83,"Y")+COUNTIF(G83:J83,"N/A")=4,"Bronze",(COUNTIF(G83:J83,"Y")+COUNTIF(G83:J83,"N/A"))&lt;4,"Single Use"))</f>
        <v/>
      </c>
      <c r="R83" s="73"/>
      <c r="S83" s="66"/>
      <c r="T83" s="67"/>
      <c r="U83" s="67"/>
    </row>
    <row r="84" spans="1:21" ht="24.95" customHeight="1">
      <c r="A84" s="70"/>
      <c r="B84" s="71"/>
      <c r="C84" s="71"/>
      <c r="D84" s="71"/>
      <c r="E84" s="72"/>
      <c r="F84" s="75"/>
      <c r="G84" s="72"/>
      <c r="H84" s="72"/>
      <c r="I84" s="72"/>
      <c r="J84" s="72"/>
      <c r="K84" s="72"/>
      <c r="L84" s="72"/>
      <c r="M84" s="72"/>
      <c r="N84" s="72"/>
      <c r="O84" s="72"/>
      <c r="P84" s="72"/>
      <c r="Q84" s="121" t="str" cm="1">
        <f t="array" ref="Q84">IF(COUNTA(G84:P84)=0,"",_xlfn.IFS((COUNTIF(G84:P84,"Y")+COUNTIF(G84:P84,"N/A"))=10,"Gold",(COUNTIF(G84:N84,"Y")+COUNTIF(G84:N84,"N/A"))=8,"Silver",COUNTIF(G84:J84,"Y")+COUNTIF(G84:J84,"N/A")=4,"Bronze",(COUNTIF(G84:J84,"Y")+COUNTIF(G84:J84,"N/A"))&lt;4,"Single Use"))</f>
        <v/>
      </c>
      <c r="R84" s="73"/>
      <c r="S84" s="66"/>
      <c r="T84" s="67"/>
      <c r="U84" s="67"/>
    </row>
    <row r="85" spans="1:21" ht="24.95" customHeight="1">
      <c r="A85" s="70"/>
      <c r="B85" s="71"/>
      <c r="C85" s="71"/>
      <c r="D85" s="71"/>
      <c r="E85" s="72"/>
      <c r="F85" s="75"/>
      <c r="G85" s="72"/>
      <c r="H85" s="72"/>
      <c r="I85" s="72"/>
      <c r="J85" s="72"/>
      <c r="K85" s="72"/>
      <c r="L85" s="72"/>
      <c r="M85" s="72"/>
      <c r="N85" s="72"/>
      <c r="O85" s="72"/>
      <c r="P85" s="72"/>
      <c r="Q85" s="121" t="str" cm="1">
        <f t="array" ref="Q85">IF(COUNTA(G85:P85)=0,"",_xlfn.IFS((COUNTIF(G85:P85,"Y")+COUNTIF(G85:P85,"N/A"))=10,"Gold",(COUNTIF(G85:N85,"Y")+COUNTIF(G85:N85,"N/A"))=8,"Silver",COUNTIF(G85:J85,"Y")+COUNTIF(G85:J85,"N/A")=4,"Bronze",(COUNTIF(G85:J85,"Y")+COUNTIF(G85:J85,"N/A"))&lt;4,"Single Use"))</f>
        <v/>
      </c>
      <c r="R85" s="73"/>
      <c r="S85" s="66"/>
      <c r="T85" s="67"/>
      <c r="U85" s="67"/>
    </row>
    <row r="86" spans="1:21" ht="24.95" customHeight="1">
      <c r="A86" s="70"/>
      <c r="B86" s="71"/>
      <c r="C86" s="71"/>
      <c r="D86" s="71"/>
      <c r="E86" s="72"/>
      <c r="F86" s="75"/>
      <c r="G86" s="72"/>
      <c r="H86" s="72"/>
      <c r="I86" s="72"/>
      <c r="J86" s="72"/>
      <c r="K86" s="72"/>
      <c r="L86" s="72"/>
      <c r="M86" s="72"/>
      <c r="N86" s="72"/>
      <c r="O86" s="72"/>
      <c r="P86" s="72"/>
      <c r="Q86" s="121" t="str" cm="1">
        <f t="array" ref="Q86">IF(COUNTA(G86:P86)=0,"",_xlfn.IFS((COUNTIF(G86:P86,"Y")+COUNTIF(G86:P86,"N/A"))=10,"Gold",(COUNTIF(G86:N86,"Y")+COUNTIF(G86:N86,"N/A"))=8,"Silver",COUNTIF(G86:J86,"Y")+COUNTIF(G86:J86,"N/A")=4,"Bronze",(COUNTIF(G86:J86,"Y")+COUNTIF(G86:J86,"N/A"))&lt;4,"Single Use"))</f>
        <v/>
      </c>
      <c r="R86" s="73"/>
      <c r="S86" s="66"/>
      <c r="T86" s="67"/>
      <c r="U86" s="67"/>
    </row>
    <row r="87" spans="1:21" ht="24.95" customHeight="1">
      <c r="A87" s="70"/>
      <c r="B87" s="71"/>
      <c r="C87" s="71"/>
      <c r="D87" s="71"/>
      <c r="E87" s="72"/>
      <c r="F87" s="75"/>
      <c r="G87" s="72"/>
      <c r="H87" s="72"/>
      <c r="I87" s="72"/>
      <c r="J87" s="72"/>
      <c r="K87" s="72"/>
      <c r="L87" s="72"/>
      <c r="M87" s="72"/>
      <c r="N87" s="72"/>
      <c r="O87" s="72"/>
      <c r="P87" s="72"/>
      <c r="Q87" s="121" t="str" cm="1">
        <f t="array" ref="Q87">IF(COUNTA(G87:P87)=0,"",_xlfn.IFS((COUNTIF(G87:P87,"Y")+COUNTIF(G87:P87,"N/A"))=10,"Gold",(COUNTIF(G87:N87,"Y")+COUNTIF(G87:N87,"N/A"))=8,"Silver",COUNTIF(G87:J87,"Y")+COUNTIF(G87:J87,"N/A")=4,"Bronze",(COUNTIF(G87:J87,"Y")+COUNTIF(G87:J87,"N/A"))&lt;4,"Single Use"))</f>
        <v/>
      </c>
      <c r="R87" s="73"/>
      <c r="S87" s="66"/>
      <c r="T87" s="67"/>
      <c r="U87" s="67"/>
    </row>
    <row r="88" spans="1:21" ht="24.95" customHeight="1">
      <c r="A88" s="70"/>
      <c r="B88" s="71"/>
      <c r="C88" s="71"/>
      <c r="D88" s="71"/>
      <c r="E88" s="72"/>
      <c r="F88" s="75"/>
      <c r="G88" s="72"/>
      <c r="H88" s="72"/>
      <c r="I88" s="72"/>
      <c r="J88" s="72"/>
      <c r="K88" s="72"/>
      <c r="L88" s="72"/>
      <c r="M88" s="72"/>
      <c r="N88" s="72"/>
      <c r="O88" s="72"/>
      <c r="P88" s="72"/>
      <c r="Q88" s="121" t="str" cm="1">
        <f t="array" ref="Q88">IF(COUNTA(G88:P88)=0,"",_xlfn.IFS((COUNTIF(G88:P88,"Y")+COUNTIF(G88:P88,"N/A"))=10,"Gold",(COUNTIF(G88:N88,"Y")+COUNTIF(G88:N88,"N/A"))=8,"Silver",COUNTIF(G88:J88,"Y")+COUNTIF(G88:J88,"N/A")=4,"Bronze",(COUNTIF(G88:J88,"Y")+COUNTIF(G88:J88,"N/A"))&lt;4,"Single Use"))</f>
        <v/>
      </c>
      <c r="R88" s="73"/>
      <c r="S88" s="66"/>
      <c r="T88" s="67"/>
      <c r="U88" s="67"/>
    </row>
    <row r="89" spans="1:21" ht="24.95" customHeight="1">
      <c r="A89" s="70"/>
      <c r="B89" s="71"/>
      <c r="C89" s="71"/>
      <c r="D89" s="71"/>
      <c r="E89" s="72"/>
      <c r="F89" s="75"/>
      <c r="G89" s="72"/>
      <c r="H89" s="72"/>
      <c r="I89" s="72"/>
      <c r="J89" s="72"/>
      <c r="K89" s="72"/>
      <c r="L89" s="72"/>
      <c r="M89" s="72"/>
      <c r="N89" s="72"/>
      <c r="O89" s="72"/>
      <c r="P89" s="72"/>
      <c r="Q89" s="121" t="str" cm="1">
        <f t="array" ref="Q89">IF(COUNTA(G89:P89)=0,"",_xlfn.IFS((COUNTIF(G89:P89,"Y")+COUNTIF(G89:P89,"N/A"))=10,"Gold",(COUNTIF(G89:N89,"Y")+COUNTIF(G89:N89,"N/A"))=8,"Silver",COUNTIF(G89:J89,"Y")+COUNTIF(G89:J89,"N/A")=4,"Bronze",(COUNTIF(G89:J89,"Y")+COUNTIF(G89:J89,"N/A"))&lt;4,"Single Use"))</f>
        <v/>
      </c>
      <c r="R89" s="73"/>
      <c r="S89" s="66"/>
      <c r="T89" s="67"/>
      <c r="U89" s="67"/>
    </row>
    <row r="90" spans="1:21" ht="24.95" customHeight="1">
      <c r="A90" s="70"/>
      <c r="B90" s="71"/>
      <c r="C90" s="71"/>
      <c r="D90" s="71"/>
      <c r="E90" s="72"/>
      <c r="F90" s="75"/>
      <c r="G90" s="72"/>
      <c r="H90" s="72"/>
      <c r="I90" s="72"/>
      <c r="J90" s="72"/>
      <c r="K90" s="72"/>
      <c r="L90" s="72"/>
      <c r="M90" s="72"/>
      <c r="N90" s="72"/>
      <c r="O90" s="72"/>
      <c r="P90" s="72"/>
      <c r="Q90" s="121" t="str" cm="1">
        <f t="array" ref="Q90">IF(COUNTA(G90:P90)=0,"",_xlfn.IFS((COUNTIF(G90:P90,"Y")+COUNTIF(G90:P90,"N/A"))=10,"Gold",(COUNTIF(G90:N90,"Y")+COUNTIF(G90:N90,"N/A"))=8,"Silver",COUNTIF(G90:J90,"Y")+COUNTIF(G90:J90,"N/A")=4,"Bronze",(COUNTIF(G90:J90,"Y")+COUNTIF(G90:J90,"N/A"))&lt;4,"Single Use"))</f>
        <v/>
      </c>
      <c r="R90" s="73"/>
      <c r="S90" s="66"/>
      <c r="T90" s="67"/>
      <c r="U90" s="67"/>
    </row>
    <row r="91" spans="1:21" ht="24.95" customHeight="1">
      <c r="A91" s="70"/>
      <c r="B91" s="71"/>
      <c r="C91" s="71"/>
      <c r="D91" s="71"/>
      <c r="E91" s="72"/>
      <c r="F91" s="75"/>
      <c r="G91" s="72"/>
      <c r="H91" s="72"/>
      <c r="I91" s="72"/>
      <c r="J91" s="72"/>
      <c r="K91" s="72"/>
      <c r="L91" s="72"/>
      <c r="M91" s="72"/>
      <c r="N91" s="72"/>
      <c r="O91" s="72"/>
      <c r="P91" s="72"/>
      <c r="Q91" s="121" t="str" cm="1">
        <f t="array" ref="Q91">IF(COUNTA(G91:P91)=0,"",_xlfn.IFS((COUNTIF(G91:P91,"Y")+COUNTIF(G91:P91,"N/A"))=10,"Gold",(COUNTIF(G91:N91,"Y")+COUNTIF(G91:N91,"N/A"))=8,"Silver",COUNTIF(G91:J91,"Y")+COUNTIF(G91:J91,"N/A")=4,"Bronze",(COUNTIF(G91:J91,"Y")+COUNTIF(G91:J91,"N/A"))&lt;4,"Single Use"))</f>
        <v/>
      </c>
      <c r="R91" s="73"/>
      <c r="S91" s="66"/>
      <c r="T91" s="67"/>
      <c r="U91" s="67"/>
    </row>
    <row r="92" spans="1:21" ht="24.95" customHeight="1">
      <c r="A92" s="70"/>
      <c r="B92" s="71"/>
      <c r="C92" s="71"/>
      <c r="D92" s="71"/>
      <c r="E92" s="72"/>
      <c r="F92" s="75"/>
      <c r="G92" s="72"/>
      <c r="H92" s="72"/>
      <c r="I92" s="72"/>
      <c r="J92" s="72"/>
      <c r="K92" s="72"/>
      <c r="L92" s="72"/>
      <c r="M92" s="72"/>
      <c r="N92" s="72"/>
      <c r="O92" s="72"/>
      <c r="P92" s="72"/>
      <c r="Q92" s="121" t="str" cm="1">
        <f t="array" ref="Q92">IF(COUNTA(G92:P92)=0,"",_xlfn.IFS((COUNTIF(G92:P92,"Y")+COUNTIF(G92:P92,"N/A"))=10,"Gold",(COUNTIF(G92:N92,"Y")+COUNTIF(G92:N92,"N/A"))=8,"Silver",COUNTIF(G92:J92,"Y")+COUNTIF(G92:J92,"N/A")=4,"Bronze",(COUNTIF(G92:J92,"Y")+COUNTIF(G92:J92,"N/A"))&lt;4,"Single Use"))</f>
        <v/>
      </c>
      <c r="R92" s="73"/>
      <c r="S92" s="66"/>
      <c r="T92" s="67"/>
      <c r="U92" s="67"/>
    </row>
    <row r="93" spans="1:21" ht="24.95" customHeight="1">
      <c r="A93" s="70"/>
      <c r="B93" s="71"/>
      <c r="C93" s="71"/>
      <c r="D93" s="71"/>
      <c r="E93" s="72"/>
      <c r="F93" s="75"/>
      <c r="G93" s="72"/>
      <c r="H93" s="72"/>
      <c r="I93" s="72"/>
      <c r="J93" s="72"/>
      <c r="K93" s="72"/>
      <c r="L93" s="72"/>
      <c r="M93" s="72"/>
      <c r="N93" s="72"/>
      <c r="O93" s="72"/>
      <c r="P93" s="72"/>
      <c r="Q93" s="121" t="str" cm="1">
        <f t="array" ref="Q93">IF(COUNTA(G93:P93)=0,"",_xlfn.IFS((COUNTIF(G93:P93,"Y")+COUNTIF(G93:P93,"N/A"))=10,"Gold",(COUNTIF(G93:N93,"Y")+COUNTIF(G93:N93,"N/A"))=8,"Silver",COUNTIF(G93:J93,"Y")+COUNTIF(G93:J93,"N/A")=4,"Bronze",(COUNTIF(G93:J93,"Y")+COUNTIF(G93:J93,"N/A"))&lt;4,"Single Use"))</f>
        <v/>
      </c>
      <c r="R93" s="73"/>
      <c r="S93" s="66"/>
      <c r="T93" s="67"/>
      <c r="U93" s="67"/>
    </row>
    <row r="94" spans="1:21" ht="24.95" customHeight="1">
      <c r="A94" s="70"/>
      <c r="B94" s="71"/>
      <c r="C94" s="71"/>
      <c r="D94" s="71"/>
      <c r="E94" s="72"/>
      <c r="F94" s="75"/>
      <c r="G94" s="72"/>
      <c r="H94" s="72"/>
      <c r="I94" s="72"/>
      <c r="J94" s="72"/>
      <c r="K94" s="72"/>
      <c r="L94" s="72"/>
      <c r="M94" s="72"/>
      <c r="N94" s="72"/>
      <c r="O94" s="72"/>
      <c r="P94" s="72"/>
      <c r="Q94" s="121" t="str" cm="1">
        <f t="array" ref="Q94">IF(COUNTA(G94:P94)=0,"",_xlfn.IFS((COUNTIF(G94:P94,"Y")+COUNTIF(G94:P94,"N/A"))=10,"Gold",(COUNTIF(G94:N94,"Y")+COUNTIF(G94:N94,"N/A"))=8,"Silver",COUNTIF(G94:J94,"Y")+COUNTIF(G94:J94,"N/A")=4,"Bronze",(COUNTIF(G94:J94,"Y")+COUNTIF(G94:J94,"N/A"))&lt;4,"Single Use"))</f>
        <v/>
      </c>
      <c r="R94" s="73"/>
      <c r="S94" s="66"/>
      <c r="T94" s="67"/>
      <c r="U94" s="67"/>
    </row>
    <row r="95" spans="1:21" ht="24.95" customHeight="1">
      <c r="A95" s="70"/>
      <c r="B95" s="71"/>
      <c r="C95" s="71"/>
      <c r="D95" s="71"/>
      <c r="E95" s="72"/>
      <c r="F95" s="75"/>
      <c r="G95" s="72"/>
      <c r="H95" s="72"/>
      <c r="I95" s="72"/>
      <c r="J95" s="72"/>
      <c r="K95" s="72"/>
      <c r="L95" s="72"/>
      <c r="M95" s="72"/>
      <c r="N95" s="72"/>
      <c r="O95" s="72"/>
      <c r="P95" s="72"/>
      <c r="Q95" s="121" t="str" cm="1">
        <f t="array" ref="Q95">IF(COUNTA(G95:P95)=0,"",_xlfn.IFS((COUNTIF(G95:P95,"Y")+COUNTIF(G95:P95,"N/A"))=10,"Gold",(COUNTIF(G95:N95,"Y")+COUNTIF(G95:N95,"N/A"))=8,"Silver",COUNTIF(G95:J95,"Y")+COUNTIF(G95:J95,"N/A")=4,"Bronze",(COUNTIF(G95:J95,"Y")+COUNTIF(G95:J95,"N/A"))&lt;4,"Single Use"))</f>
        <v/>
      </c>
      <c r="R95" s="73"/>
      <c r="S95" s="66"/>
      <c r="T95" s="67"/>
      <c r="U95" s="67"/>
    </row>
    <row r="96" spans="1:21" ht="24.95" customHeight="1">
      <c r="A96" s="70"/>
      <c r="B96" s="71"/>
      <c r="C96" s="71"/>
      <c r="D96" s="71"/>
      <c r="E96" s="72"/>
      <c r="F96" s="75"/>
      <c r="G96" s="72"/>
      <c r="H96" s="72"/>
      <c r="I96" s="72"/>
      <c r="J96" s="72"/>
      <c r="K96" s="72"/>
      <c r="L96" s="72"/>
      <c r="M96" s="72"/>
      <c r="N96" s="72"/>
      <c r="O96" s="72"/>
      <c r="P96" s="72"/>
      <c r="Q96" s="121" t="str" cm="1">
        <f t="array" ref="Q96">IF(COUNTA(G96:P96)=0,"",_xlfn.IFS((COUNTIF(G96:P96,"Y")+COUNTIF(G96:P96,"N/A"))=10,"Gold",(COUNTIF(G96:N96,"Y")+COUNTIF(G96:N96,"N/A"))=8,"Silver",COUNTIF(G96:J96,"Y")+COUNTIF(G96:J96,"N/A")=4,"Bronze",(COUNTIF(G96:J96,"Y")+COUNTIF(G96:J96,"N/A"))&lt;4,"Single Use"))</f>
        <v/>
      </c>
      <c r="R96" s="73"/>
      <c r="S96" s="66"/>
      <c r="T96" s="67"/>
      <c r="U96" s="67"/>
    </row>
    <row r="97" spans="1:21" ht="24.95" customHeight="1">
      <c r="A97" s="70"/>
      <c r="B97" s="71"/>
      <c r="C97" s="71"/>
      <c r="D97" s="71"/>
      <c r="E97" s="72"/>
      <c r="F97" s="75"/>
      <c r="G97" s="72"/>
      <c r="H97" s="72"/>
      <c r="I97" s="72"/>
      <c r="J97" s="72"/>
      <c r="K97" s="72"/>
      <c r="L97" s="72"/>
      <c r="M97" s="72"/>
      <c r="N97" s="72"/>
      <c r="O97" s="72"/>
      <c r="P97" s="72"/>
      <c r="Q97" s="121" t="str" cm="1">
        <f t="array" ref="Q97">IF(COUNTA(G97:P97)=0,"",_xlfn.IFS((COUNTIF(G97:P97,"Y")+COUNTIF(G97:P97,"N/A"))=10,"Gold",(COUNTIF(G97:N97,"Y")+COUNTIF(G97:N97,"N/A"))=8,"Silver",COUNTIF(G97:J97,"Y")+COUNTIF(G97:J97,"N/A")=4,"Bronze",(COUNTIF(G97:J97,"Y")+COUNTIF(G97:J97,"N/A"))&lt;4,"Single Use"))</f>
        <v/>
      </c>
      <c r="R97" s="73"/>
      <c r="S97" s="66"/>
      <c r="T97" s="67"/>
      <c r="U97" s="67"/>
    </row>
    <row r="98" spans="1:21" ht="24.95" customHeight="1">
      <c r="A98" s="70"/>
      <c r="B98" s="71"/>
      <c r="C98" s="71"/>
      <c r="D98" s="71"/>
      <c r="E98" s="72"/>
      <c r="F98" s="75"/>
      <c r="G98" s="72"/>
      <c r="H98" s="72"/>
      <c r="I98" s="72"/>
      <c r="J98" s="72"/>
      <c r="K98" s="72"/>
      <c r="L98" s="72"/>
      <c r="M98" s="72"/>
      <c r="N98" s="72"/>
      <c r="O98" s="72"/>
      <c r="P98" s="72"/>
      <c r="Q98" s="121" t="str" cm="1">
        <f t="array" ref="Q98">IF(COUNTA(G98:P98)=0,"",_xlfn.IFS((COUNTIF(G98:P98,"Y")+COUNTIF(G98:P98,"N/A"))=10,"Gold",(COUNTIF(G98:N98,"Y")+COUNTIF(G98:N98,"N/A"))=8,"Silver",COUNTIF(G98:J98,"Y")+COUNTIF(G98:J98,"N/A")=4,"Bronze",(COUNTIF(G98:J98,"Y")+COUNTIF(G98:J98,"N/A"))&lt;4,"Single Use"))</f>
        <v/>
      </c>
      <c r="R98" s="73"/>
      <c r="S98" s="66"/>
      <c r="T98" s="67"/>
      <c r="U98" s="67"/>
    </row>
    <row r="99" spans="1:21" ht="24.95" customHeight="1">
      <c r="A99" s="70"/>
      <c r="B99" s="71"/>
      <c r="C99" s="71"/>
      <c r="D99" s="71"/>
      <c r="E99" s="72"/>
      <c r="F99" s="75"/>
      <c r="G99" s="72"/>
      <c r="H99" s="72"/>
      <c r="I99" s="72"/>
      <c r="J99" s="72"/>
      <c r="K99" s="72"/>
      <c r="L99" s="72"/>
      <c r="M99" s="72"/>
      <c r="N99" s="72"/>
      <c r="O99" s="72"/>
      <c r="P99" s="72"/>
      <c r="Q99" s="121" t="str" cm="1">
        <f t="array" ref="Q99">IF(COUNTA(G99:P99)=0,"",_xlfn.IFS((COUNTIF(G99:P99,"Y")+COUNTIF(G99:P99,"N/A"))=10,"Gold",(COUNTIF(G99:N99,"Y")+COUNTIF(G99:N99,"N/A"))=8,"Silver",COUNTIF(G99:J99,"Y")+COUNTIF(G99:J99,"N/A")=4,"Bronze",(COUNTIF(G99:J99,"Y")+COUNTIF(G99:J99,"N/A"))&lt;4,"Single Use"))</f>
        <v/>
      </c>
      <c r="R99" s="73"/>
      <c r="S99" s="66"/>
      <c r="T99" s="67"/>
      <c r="U99" s="67"/>
    </row>
    <row r="100" spans="1:21" ht="24.95" customHeight="1">
      <c r="A100" s="70"/>
      <c r="B100" s="71"/>
      <c r="C100" s="71"/>
      <c r="D100" s="71"/>
      <c r="E100" s="72"/>
      <c r="F100" s="75"/>
      <c r="G100" s="72"/>
      <c r="H100" s="72"/>
      <c r="I100" s="72"/>
      <c r="J100" s="72"/>
      <c r="K100" s="72"/>
      <c r="L100" s="72"/>
      <c r="M100" s="72"/>
      <c r="N100" s="72"/>
      <c r="O100" s="72"/>
      <c r="P100" s="72"/>
      <c r="Q100" s="121" t="str" cm="1">
        <f t="array" ref="Q100">IF(COUNTA(G100:P100)=0,"",_xlfn.IFS((COUNTIF(G100:P100,"Y")+COUNTIF(G100:P100,"N/A"))=10,"Gold",(COUNTIF(G100:N100,"Y")+COUNTIF(G100:N100,"N/A"))=8,"Silver",COUNTIF(G100:J100,"Y")+COUNTIF(G100:J100,"N/A")=4,"Bronze",(COUNTIF(G100:J100,"Y")+COUNTIF(G100:J100,"N/A"))&lt;4,"Single Use"))</f>
        <v/>
      </c>
      <c r="R100" s="73"/>
      <c r="S100" s="66"/>
      <c r="T100" s="67"/>
      <c r="U100" s="67"/>
    </row>
    <row r="101" spans="1:21" ht="24.95" customHeight="1">
      <c r="A101" s="70"/>
      <c r="B101" s="71"/>
      <c r="C101" s="71"/>
      <c r="D101" s="71"/>
      <c r="E101" s="72"/>
      <c r="F101" s="75"/>
      <c r="G101" s="72"/>
      <c r="H101" s="72"/>
      <c r="I101" s="72"/>
      <c r="J101" s="72"/>
      <c r="K101" s="72"/>
      <c r="L101" s="72"/>
      <c r="M101" s="72"/>
      <c r="N101" s="72"/>
      <c r="O101" s="72"/>
      <c r="P101" s="72"/>
      <c r="Q101" s="121" t="str" cm="1">
        <f t="array" ref="Q101">IF(COUNTA(G101:P101)=0,"",_xlfn.IFS((COUNTIF(G101:P101,"Y")+COUNTIF(G101:P101,"N/A"))=10,"Gold",(COUNTIF(G101:N101,"Y")+COUNTIF(G101:N101,"N/A"))=8,"Silver",COUNTIF(G101:J101,"Y")+COUNTIF(G101:J101,"N/A")=4,"Bronze",(COUNTIF(G101:J101,"Y")+COUNTIF(G101:J101,"N/A"))&lt;4,"Single Use"))</f>
        <v/>
      </c>
      <c r="R101" s="73"/>
      <c r="S101" s="66"/>
      <c r="T101" s="67"/>
      <c r="U101" s="67"/>
    </row>
    <row r="102" spans="1:21" ht="24.95" customHeight="1">
      <c r="A102" s="70"/>
      <c r="B102" s="71"/>
      <c r="C102" s="71"/>
      <c r="D102" s="71"/>
      <c r="E102" s="72"/>
      <c r="F102" s="75"/>
      <c r="G102" s="72"/>
      <c r="H102" s="72"/>
      <c r="I102" s="72"/>
      <c r="J102" s="72"/>
      <c r="K102" s="72"/>
      <c r="L102" s="72"/>
      <c r="M102" s="72"/>
      <c r="N102" s="72"/>
      <c r="O102" s="72"/>
      <c r="P102" s="72"/>
      <c r="Q102" s="121" t="str" cm="1">
        <f t="array" ref="Q102">IF(COUNTA(G102:P102)=0,"",_xlfn.IFS((COUNTIF(G102:P102,"Y")+COUNTIF(G102:P102,"N/A"))=10,"Gold",(COUNTIF(G102:N102,"Y")+COUNTIF(G102:N102,"N/A"))=8,"Silver",COUNTIF(G102:J102,"Y")+COUNTIF(G102:J102,"N/A")=4,"Bronze",(COUNTIF(G102:J102,"Y")+COUNTIF(G102:J102,"N/A"))&lt;4,"Single Use"))</f>
        <v/>
      </c>
      <c r="R102" s="73"/>
      <c r="S102" s="66"/>
      <c r="T102" s="67"/>
      <c r="U102" s="67"/>
    </row>
    <row r="103" spans="1:21" ht="24.95" customHeight="1">
      <c r="A103" s="70"/>
      <c r="B103" s="71"/>
      <c r="C103" s="71"/>
      <c r="D103" s="71"/>
      <c r="E103" s="72"/>
      <c r="F103" s="75"/>
      <c r="G103" s="72"/>
      <c r="H103" s="72"/>
      <c r="I103" s="72"/>
      <c r="J103" s="72"/>
      <c r="K103" s="72"/>
      <c r="L103" s="72"/>
      <c r="M103" s="72"/>
      <c r="N103" s="72"/>
      <c r="O103" s="72"/>
      <c r="P103" s="72"/>
      <c r="Q103" s="121" t="str" cm="1">
        <f t="array" ref="Q103">IF(COUNTA(G103:P103)=0,"",_xlfn.IFS((COUNTIF(G103:P103,"Y")+COUNTIF(G103:P103,"N/A"))=10,"Gold",(COUNTIF(G103:N103,"Y")+COUNTIF(G103:N103,"N/A"))=8,"Silver",COUNTIF(G103:J103,"Y")+COUNTIF(G103:J103,"N/A")=4,"Bronze",(COUNTIF(G103:J103,"Y")+COUNTIF(G103:J103,"N/A"))&lt;4,"Single Use"))</f>
        <v/>
      </c>
      <c r="R103" s="73"/>
      <c r="S103" s="66"/>
      <c r="T103" s="67"/>
      <c r="U103" s="67"/>
    </row>
    <row r="104" spans="1:21" ht="24.95" customHeight="1">
      <c r="A104" s="70"/>
      <c r="B104" s="71"/>
      <c r="C104" s="71"/>
      <c r="D104" s="71"/>
      <c r="E104" s="72"/>
      <c r="F104" s="75"/>
      <c r="G104" s="72"/>
      <c r="H104" s="72"/>
      <c r="I104" s="72"/>
      <c r="J104" s="72"/>
      <c r="K104" s="72"/>
      <c r="L104" s="72"/>
      <c r="M104" s="72"/>
      <c r="N104" s="72"/>
      <c r="O104" s="72"/>
      <c r="P104" s="72"/>
      <c r="Q104" s="121" t="str" cm="1">
        <f t="array" ref="Q104">IF(COUNTA(G104:P104)=0,"",_xlfn.IFS((COUNTIF(G104:P104,"Y")+COUNTIF(G104:P104,"N/A"))=10,"Gold",(COUNTIF(G104:N104,"Y")+COUNTIF(G104:N104,"N/A"))=8,"Silver",COUNTIF(G104:J104,"Y")+COUNTIF(G104:J104,"N/A")=4,"Bronze",(COUNTIF(G104:J104,"Y")+COUNTIF(G104:J104,"N/A"))&lt;4,"Single Use"))</f>
        <v/>
      </c>
      <c r="R104" s="73"/>
      <c r="S104" s="66"/>
      <c r="T104" s="67"/>
      <c r="U104" s="67"/>
    </row>
    <row r="105" spans="1:21" ht="24.95" customHeight="1">
      <c r="A105" s="70"/>
      <c r="B105" s="71"/>
      <c r="C105" s="71"/>
      <c r="D105" s="71"/>
      <c r="E105" s="72"/>
      <c r="F105" s="75"/>
      <c r="G105" s="72"/>
      <c r="H105" s="72"/>
      <c r="I105" s="72"/>
      <c r="J105" s="72"/>
      <c r="K105" s="72"/>
      <c r="L105" s="72"/>
      <c r="M105" s="72"/>
      <c r="N105" s="72"/>
      <c r="O105" s="72"/>
      <c r="P105" s="72"/>
      <c r="Q105" s="121" t="str" cm="1">
        <f t="array" ref="Q105">IF(COUNTA(G105:P105)=0,"",_xlfn.IFS((COUNTIF(G105:P105,"Y")+COUNTIF(G105:P105,"N/A"))=10,"Gold",(COUNTIF(G105:N105,"Y")+COUNTIF(G105:N105,"N/A"))=8,"Silver",COUNTIF(G105:J105,"Y")+COUNTIF(G105:J105,"N/A")=4,"Bronze",(COUNTIF(G105:J105,"Y")+COUNTIF(G105:J105,"N/A"))&lt;4,"Single Use"))</f>
        <v/>
      </c>
      <c r="R105" s="73"/>
      <c r="S105" s="66"/>
      <c r="T105" s="67"/>
      <c r="U105" s="67"/>
    </row>
    <row r="106" spans="1:21" ht="24.95" customHeight="1">
      <c r="A106" s="70"/>
      <c r="B106" s="71"/>
      <c r="C106" s="71"/>
      <c r="D106" s="71"/>
      <c r="E106" s="72"/>
      <c r="F106" s="75"/>
      <c r="G106" s="72"/>
      <c r="H106" s="72"/>
      <c r="I106" s="72"/>
      <c r="J106" s="72"/>
      <c r="K106" s="72"/>
      <c r="L106" s="72"/>
      <c r="M106" s="72"/>
      <c r="N106" s="72"/>
      <c r="O106" s="72"/>
      <c r="P106" s="72"/>
      <c r="Q106" s="121" t="str" cm="1">
        <f t="array" ref="Q106">IF(COUNTA(G106:P106)=0,"",_xlfn.IFS((COUNTIF(G106:P106,"Y")+COUNTIF(G106:P106,"N/A"))=10,"Gold",(COUNTIF(G106:N106,"Y")+COUNTIF(G106:N106,"N/A"))=8,"Silver",COUNTIF(G106:J106,"Y")+COUNTIF(G106:J106,"N/A")=4,"Bronze",(COUNTIF(G106:J106,"Y")+COUNTIF(G106:J106,"N/A"))&lt;4,"Single Use"))</f>
        <v/>
      </c>
      <c r="R106" s="73"/>
      <c r="S106" s="66"/>
      <c r="T106" s="67"/>
      <c r="U106" s="67"/>
    </row>
    <row r="107" spans="1:21" ht="24.95" customHeight="1">
      <c r="A107" s="70"/>
      <c r="B107" s="71"/>
      <c r="C107" s="71"/>
      <c r="D107" s="71"/>
      <c r="E107" s="72"/>
      <c r="F107" s="75"/>
      <c r="G107" s="72"/>
      <c r="H107" s="72"/>
      <c r="I107" s="72"/>
      <c r="J107" s="72"/>
      <c r="K107" s="72"/>
      <c r="L107" s="72"/>
      <c r="M107" s="72"/>
      <c r="N107" s="72"/>
      <c r="O107" s="72"/>
      <c r="P107" s="72"/>
      <c r="Q107" s="121" t="str" cm="1">
        <f t="array" ref="Q107">IF(COUNTA(G107:P107)=0,"",_xlfn.IFS((COUNTIF(G107:P107,"Y")+COUNTIF(G107:P107,"N/A"))=10,"Gold",(COUNTIF(G107:N107,"Y")+COUNTIF(G107:N107,"N/A"))=8,"Silver",COUNTIF(G107:J107,"Y")+COUNTIF(G107:J107,"N/A")=4,"Bronze",(COUNTIF(G107:J107,"Y")+COUNTIF(G107:J107,"N/A"))&lt;4,"Single Use"))</f>
        <v/>
      </c>
      <c r="R107" s="73"/>
      <c r="S107" s="66"/>
      <c r="T107" s="67"/>
      <c r="U107" s="67"/>
    </row>
    <row r="108" spans="1:21" ht="24.95" customHeight="1">
      <c r="A108" s="70"/>
      <c r="B108" s="71"/>
      <c r="C108" s="71"/>
      <c r="D108" s="71"/>
      <c r="E108" s="72"/>
      <c r="F108" s="75"/>
      <c r="G108" s="72"/>
      <c r="H108" s="72"/>
      <c r="I108" s="72"/>
      <c r="J108" s="72"/>
      <c r="K108" s="72"/>
      <c r="L108" s="72"/>
      <c r="M108" s="72"/>
      <c r="N108" s="72"/>
      <c r="O108" s="72"/>
      <c r="P108" s="72"/>
      <c r="Q108" s="121" t="str" cm="1">
        <f t="array" ref="Q108">IF(COUNTA(G108:P108)=0,"",_xlfn.IFS((COUNTIF(G108:P108,"Y")+COUNTIF(G108:P108,"N/A"))=10,"Gold",(COUNTIF(G108:N108,"Y")+COUNTIF(G108:N108,"N/A"))=8,"Silver",COUNTIF(G108:J108,"Y")+COUNTIF(G108:J108,"N/A")=4,"Bronze",(COUNTIF(G108:J108,"Y")+COUNTIF(G108:J108,"N/A"))&lt;4,"Single Use"))</f>
        <v/>
      </c>
      <c r="R108" s="73"/>
      <c r="S108" s="66"/>
      <c r="T108" s="67"/>
      <c r="U108" s="67"/>
    </row>
    <row r="109" spans="1:21" ht="24.95" customHeight="1">
      <c r="A109" s="70"/>
      <c r="B109" s="71"/>
      <c r="C109" s="71"/>
      <c r="D109" s="71"/>
      <c r="E109" s="72"/>
      <c r="F109" s="75"/>
      <c r="G109" s="72"/>
      <c r="H109" s="72"/>
      <c r="I109" s="72"/>
      <c r="J109" s="72"/>
      <c r="K109" s="72"/>
      <c r="L109" s="72"/>
      <c r="M109" s="72"/>
      <c r="N109" s="72"/>
      <c r="O109" s="72"/>
      <c r="P109" s="72"/>
      <c r="Q109" s="121" t="str" cm="1">
        <f t="array" ref="Q109">IF(COUNTA(G109:P109)=0,"",_xlfn.IFS((COUNTIF(G109:P109,"Y")+COUNTIF(G109:P109,"N/A"))=10,"Gold",(COUNTIF(G109:N109,"Y")+COUNTIF(G109:N109,"N/A"))=8,"Silver",COUNTIF(G109:J109,"Y")+COUNTIF(G109:J109,"N/A")=4,"Bronze",(COUNTIF(G109:J109,"Y")+COUNTIF(G109:J109,"N/A"))&lt;4,"Single Use"))</f>
        <v/>
      </c>
      <c r="R109" s="73"/>
      <c r="S109" s="66"/>
      <c r="T109" s="67"/>
      <c r="U109" s="67"/>
    </row>
    <row r="110" spans="1:21" ht="24.95" customHeight="1">
      <c r="A110" s="70"/>
      <c r="B110" s="71"/>
      <c r="C110" s="71"/>
      <c r="D110" s="71"/>
      <c r="E110" s="72"/>
      <c r="F110" s="75"/>
      <c r="G110" s="72"/>
      <c r="H110" s="72"/>
      <c r="I110" s="72"/>
      <c r="J110" s="72"/>
      <c r="K110" s="72"/>
      <c r="L110" s="72"/>
      <c r="M110" s="72"/>
      <c r="N110" s="72"/>
      <c r="O110" s="72"/>
      <c r="P110" s="72"/>
      <c r="Q110" s="121" t="str" cm="1">
        <f t="array" ref="Q110">IF(COUNTA(G110:P110)=0,"",_xlfn.IFS((COUNTIF(G110:P110,"Y")+COUNTIF(G110:P110,"N/A"))=10,"Gold",(COUNTIF(G110:N110,"Y")+COUNTIF(G110:N110,"N/A"))=8,"Silver",COUNTIF(G110:J110,"Y")+COUNTIF(G110:J110,"N/A")=4,"Bronze",(COUNTIF(G110:J110,"Y")+COUNTIF(G110:J110,"N/A"))&lt;4,"Single Use"))</f>
        <v/>
      </c>
      <c r="R110" s="73"/>
      <c r="S110" s="66"/>
      <c r="T110" s="67"/>
      <c r="U110" s="67"/>
    </row>
    <row r="111" spans="1:21" ht="24.95" customHeight="1">
      <c r="A111" s="70"/>
      <c r="B111" s="71"/>
      <c r="C111" s="71"/>
      <c r="D111" s="71"/>
      <c r="E111" s="72"/>
      <c r="F111" s="75"/>
      <c r="G111" s="72"/>
      <c r="H111" s="72"/>
      <c r="I111" s="72"/>
      <c r="J111" s="72"/>
      <c r="K111" s="72"/>
      <c r="L111" s="72"/>
      <c r="M111" s="72"/>
      <c r="N111" s="72"/>
      <c r="O111" s="72"/>
      <c r="P111" s="72"/>
      <c r="Q111" s="121" t="str" cm="1">
        <f t="array" ref="Q111">IF(COUNTA(G111:P111)=0,"",_xlfn.IFS((COUNTIF(G111:P111,"Y")+COUNTIF(G111:P111,"N/A"))=10,"Gold",(COUNTIF(G111:N111,"Y")+COUNTIF(G111:N111,"N/A"))=8,"Silver",COUNTIF(G111:J111,"Y")+COUNTIF(G111:J111,"N/A")=4,"Bronze",(COUNTIF(G111:J111,"Y")+COUNTIF(G111:J111,"N/A"))&lt;4,"Single Use"))</f>
        <v/>
      </c>
      <c r="R111" s="73"/>
      <c r="S111" s="66"/>
      <c r="T111" s="67"/>
      <c r="U111" s="67"/>
    </row>
    <row r="112" spans="1:21" ht="24.95" customHeight="1">
      <c r="A112" s="70"/>
      <c r="B112" s="71"/>
      <c r="C112" s="71"/>
      <c r="D112" s="71"/>
      <c r="E112" s="72"/>
      <c r="F112" s="75"/>
      <c r="G112" s="72"/>
      <c r="H112" s="72"/>
      <c r="I112" s="72"/>
      <c r="J112" s="72"/>
      <c r="K112" s="72"/>
      <c r="L112" s="72"/>
      <c r="M112" s="72"/>
      <c r="N112" s="72"/>
      <c r="O112" s="72"/>
      <c r="P112" s="72"/>
      <c r="Q112" s="121" t="str" cm="1">
        <f t="array" ref="Q112">IF(COUNTA(G112:P112)=0,"",_xlfn.IFS((COUNTIF(G112:P112,"Y")+COUNTIF(G112:P112,"N/A"))=10,"Gold",(COUNTIF(G112:N112,"Y")+COUNTIF(G112:N112,"N/A"))=8,"Silver",COUNTIF(G112:J112,"Y")+COUNTIF(G112:J112,"N/A")=4,"Bronze",(COUNTIF(G112:J112,"Y")+COUNTIF(G112:J112,"N/A"))&lt;4,"Single Use"))</f>
        <v/>
      </c>
      <c r="R112" s="73"/>
      <c r="S112" s="66"/>
      <c r="T112" s="67"/>
      <c r="U112" s="67"/>
    </row>
    <row r="113" spans="1:21" ht="24.95" customHeight="1">
      <c r="A113" s="70"/>
      <c r="B113" s="71"/>
      <c r="C113" s="71"/>
      <c r="D113" s="71"/>
      <c r="E113" s="72"/>
      <c r="F113" s="75"/>
      <c r="G113" s="72"/>
      <c r="H113" s="72"/>
      <c r="I113" s="72"/>
      <c r="J113" s="72"/>
      <c r="K113" s="72"/>
      <c r="L113" s="72"/>
      <c r="M113" s="72"/>
      <c r="N113" s="72"/>
      <c r="O113" s="72"/>
      <c r="P113" s="72"/>
      <c r="Q113" s="121" t="str" cm="1">
        <f t="array" ref="Q113">IF(COUNTA(G113:P113)=0,"",_xlfn.IFS((COUNTIF(G113:P113,"Y")+COUNTIF(G113:P113,"N/A"))=10,"Gold",(COUNTIF(G113:N113,"Y")+COUNTIF(G113:N113,"N/A"))=8,"Silver",COUNTIF(G113:J113,"Y")+COUNTIF(G113:J113,"N/A")=4,"Bronze",(COUNTIF(G113:J113,"Y")+COUNTIF(G113:J113,"N/A"))&lt;4,"Single Use"))</f>
        <v/>
      </c>
      <c r="R113" s="73"/>
      <c r="S113" s="66"/>
      <c r="T113" s="67"/>
      <c r="U113" s="67"/>
    </row>
    <row r="114" spans="1:21" ht="24.95" customHeight="1">
      <c r="A114" s="70"/>
      <c r="B114" s="71"/>
      <c r="C114" s="71"/>
      <c r="D114" s="71"/>
      <c r="E114" s="72"/>
      <c r="F114" s="75"/>
      <c r="G114" s="72"/>
      <c r="H114" s="72"/>
      <c r="I114" s="72"/>
      <c r="J114" s="72"/>
      <c r="K114" s="72"/>
      <c r="L114" s="72"/>
      <c r="M114" s="72"/>
      <c r="N114" s="72"/>
      <c r="O114" s="72"/>
      <c r="P114" s="72"/>
      <c r="Q114" s="121" t="str" cm="1">
        <f t="array" ref="Q114">IF(COUNTA(G114:P114)=0,"",_xlfn.IFS((COUNTIF(G114:P114,"Y")+COUNTIF(G114:P114,"N/A"))=10,"Gold",(COUNTIF(G114:N114,"Y")+COUNTIF(G114:N114,"N/A"))=8,"Silver",COUNTIF(G114:J114,"Y")+COUNTIF(G114:J114,"N/A")=4,"Bronze",(COUNTIF(G114:J114,"Y")+COUNTIF(G114:J114,"N/A"))&lt;4,"Single Use"))</f>
        <v/>
      </c>
      <c r="R114" s="73"/>
      <c r="S114" s="66"/>
      <c r="T114" s="67"/>
      <c r="U114" s="67"/>
    </row>
    <row r="115" spans="1:21" ht="24.95" customHeight="1">
      <c r="A115" s="70"/>
      <c r="B115" s="71"/>
      <c r="C115" s="71"/>
      <c r="D115" s="71"/>
      <c r="E115" s="72"/>
      <c r="F115" s="75"/>
      <c r="G115" s="72"/>
      <c r="H115" s="72"/>
      <c r="I115" s="72"/>
      <c r="J115" s="72"/>
      <c r="K115" s="72"/>
      <c r="L115" s="72"/>
      <c r="M115" s="72"/>
      <c r="N115" s="72"/>
      <c r="O115" s="72"/>
      <c r="P115" s="72"/>
      <c r="Q115" s="121" t="str" cm="1">
        <f t="array" ref="Q115">IF(COUNTA(G115:P115)=0,"",_xlfn.IFS((COUNTIF(G115:P115,"Y")+COUNTIF(G115:P115,"N/A"))=10,"Gold",(COUNTIF(G115:N115,"Y")+COUNTIF(G115:N115,"N/A"))=8,"Silver",COUNTIF(G115:J115,"Y")+COUNTIF(G115:J115,"N/A")=4,"Bronze",(COUNTIF(G115:J115,"Y")+COUNTIF(G115:J115,"N/A"))&lt;4,"Single Use"))</f>
        <v/>
      </c>
      <c r="R115" s="73"/>
      <c r="S115" s="66"/>
      <c r="T115" s="67"/>
      <c r="U115" s="67"/>
    </row>
    <row r="116" spans="1:21" ht="24.95" customHeight="1">
      <c r="A116" s="70"/>
      <c r="B116" s="71"/>
      <c r="C116" s="71"/>
      <c r="D116" s="71"/>
      <c r="E116" s="72"/>
      <c r="F116" s="75"/>
      <c r="G116" s="72"/>
      <c r="H116" s="72"/>
      <c r="I116" s="72"/>
      <c r="J116" s="72"/>
      <c r="K116" s="72"/>
      <c r="L116" s="72"/>
      <c r="M116" s="72"/>
      <c r="N116" s="72"/>
      <c r="O116" s="72"/>
      <c r="P116" s="72"/>
      <c r="Q116" s="121" t="str" cm="1">
        <f t="array" ref="Q116">IF(COUNTA(G116:P116)=0,"",_xlfn.IFS((COUNTIF(G116:P116,"Y")+COUNTIF(G116:P116,"N/A"))=10,"Gold",(COUNTIF(G116:N116,"Y")+COUNTIF(G116:N116,"N/A"))=8,"Silver",COUNTIF(G116:J116,"Y")+COUNTIF(G116:J116,"N/A")=4,"Bronze",(COUNTIF(G116:J116,"Y")+COUNTIF(G116:J116,"N/A"))&lt;4,"Single Use"))</f>
        <v/>
      </c>
      <c r="R116" s="73"/>
      <c r="S116" s="66"/>
      <c r="T116" s="67"/>
      <c r="U116" s="67"/>
    </row>
    <row r="117" spans="1:21" ht="24.95" customHeight="1">
      <c r="A117" s="70"/>
      <c r="B117" s="71"/>
      <c r="C117" s="71"/>
      <c r="D117" s="71"/>
      <c r="E117" s="72"/>
      <c r="F117" s="75"/>
      <c r="G117" s="72"/>
      <c r="H117" s="72"/>
      <c r="I117" s="72"/>
      <c r="J117" s="72"/>
      <c r="K117" s="72"/>
      <c r="L117" s="72"/>
      <c r="M117" s="72"/>
      <c r="N117" s="72"/>
      <c r="O117" s="72"/>
      <c r="P117" s="72"/>
      <c r="Q117" s="121" t="str" cm="1">
        <f t="array" ref="Q117">IF(COUNTA(G117:P117)=0,"",_xlfn.IFS((COUNTIF(G117:P117,"Y")+COUNTIF(G117:P117,"N/A"))=10,"Gold",(COUNTIF(G117:N117,"Y")+COUNTIF(G117:N117,"N/A"))=8,"Silver",COUNTIF(G117:J117,"Y")+COUNTIF(G117:J117,"N/A")=4,"Bronze",(COUNTIF(G117:J117,"Y")+COUNTIF(G117:J117,"N/A"))&lt;4,"Single Use"))</f>
        <v/>
      </c>
      <c r="R117" s="73"/>
      <c r="S117" s="66"/>
      <c r="T117" s="67"/>
      <c r="U117" s="67"/>
    </row>
    <row r="118" spans="1:21" ht="24.95" customHeight="1">
      <c r="A118" s="70"/>
      <c r="B118" s="71"/>
      <c r="C118" s="71"/>
      <c r="D118" s="71"/>
      <c r="E118" s="72"/>
      <c r="F118" s="75"/>
      <c r="G118" s="72"/>
      <c r="H118" s="72"/>
      <c r="I118" s="72"/>
      <c r="J118" s="72"/>
      <c r="K118" s="72"/>
      <c r="L118" s="72"/>
      <c r="M118" s="72"/>
      <c r="N118" s="72"/>
      <c r="O118" s="72"/>
      <c r="P118" s="72"/>
      <c r="Q118" s="121" t="str" cm="1">
        <f t="array" ref="Q118">IF(COUNTA(G118:P118)=0,"",_xlfn.IFS((COUNTIF(G118:P118,"Y")+COUNTIF(G118:P118,"N/A"))=10,"Gold",(COUNTIF(G118:N118,"Y")+COUNTIF(G118:N118,"N/A"))=8,"Silver",COUNTIF(G118:J118,"Y")+COUNTIF(G118:J118,"N/A")=4,"Bronze",(COUNTIF(G118:J118,"Y")+COUNTIF(G118:J118,"N/A"))&lt;4,"Single Use"))</f>
        <v/>
      </c>
      <c r="R118" s="73"/>
      <c r="S118" s="66"/>
      <c r="T118" s="67"/>
      <c r="U118" s="67"/>
    </row>
    <row r="119" spans="1:21" ht="24.95" customHeight="1">
      <c r="A119" s="70"/>
      <c r="B119" s="71"/>
      <c r="C119" s="71"/>
      <c r="D119" s="71"/>
      <c r="E119" s="72"/>
      <c r="F119" s="75"/>
      <c r="G119" s="72"/>
      <c r="H119" s="72"/>
      <c r="I119" s="72"/>
      <c r="J119" s="72"/>
      <c r="K119" s="72"/>
      <c r="L119" s="72"/>
      <c r="M119" s="72"/>
      <c r="N119" s="72"/>
      <c r="O119" s="72"/>
      <c r="P119" s="72"/>
      <c r="Q119" s="121" t="str" cm="1">
        <f t="array" ref="Q119">IF(COUNTA(G119:P119)=0,"",_xlfn.IFS((COUNTIF(G119:P119,"Y")+COUNTIF(G119:P119,"N/A"))=10,"Gold",(COUNTIF(G119:N119,"Y")+COUNTIF(G119:N119,"N/A"))=8,"Silver",COUNTIF(G119:J119,"Y")+COUNTIF(G119:J119,"N/A")=4,"Bronze",(COUNTIF(G119:J119,"Y")+COUNTIF(G119:J119,"N/A"))&lt;4,"Single Use"))</f>
        <v/>
      </c>
      <c r="R119" s="73"/>
      <c r="S119" s="66"/>
      <c r="T119" s="67"/>
      <c r="U119" s="67"/>
    </row>
    <row r="120" spans="1:21" ht="24.95" customHeight="1">
      <c r="A120" s="70"/>
      <c r="B120" s="71"/>
      <c r="C120" s="71"/>
      <c r="D120" s="71"/>
      <c r="E120" s="72"/>
      <c r="F120" s="75"/>
      <c r="G120" s="72"/>
      <c r="H120" s="72"/>
      <c r="I120" s="72"/>
      <c r="J120" s="72"/>
      <c r="K120" s="72"/>
      <c r="L120" s="72"/>
      <c r="M120" s="72"/>
      <c r="N120" s="72"/>
      <c r="O120" s="72"/>
      <c r="P120" s="72"/>
      <c r="Q120" s="121" t="str" cm="1">
        <f t="array" ref="Q120">IF(COUNTA(G120:P120)=0,"",_xlfn.IFS((COUNTIF(G120:P120,"Y")+COUNTIF(G120:P120,"N/A"))=10,"Gold",(COUNTIF(G120:N120,"Y")+COUNTIF(G120:N120,"N/A"))=8,"Silver",COUNTIF(G120:J120,"Y")+COUNTIF(G120:J120,"N/A")=4,"Bronze",(COUNTIF(G120:J120,"Y")+COUNTIF(G120:J120,"N/A"))&lt;4,"Single Use"))</f>
        <v/>
      </c>
      <c r="R120" s="73"/>
      <c r="S120" s="66"/>
      <c r="T120" s="67"/>
      <c r="U120" s="67"/>
    </row>
    <row r="121" spans="1:21" ht="24.95" customHeight="1">
      <c r="A121" s="70"/>
      <c r="B121" s="71"/>
      <c r="C121" s="71"/>
      <c r="D121" s="71"/>
      <c r="E121" s="72"/>
      <c r="F121" s="75"/>
      <c r="G121" s="72"/>
      <c r="H121" s="72"/>
      <c r="I121" s="72"/>
      <c r="J121" s="72"/>
      <c r="K121" s="72"/>
      <c r="L121" s="72"/>
      <c r="M121" s="72"/>
      <c r="N121" s="72"/>
      <c r="O121" s="72"/>
      <c r="P121" s="72"/>
      <c r="Q121" s="121" t="str" cm="1">
        <f t="array" ref="Q121">IF(COUNTA(G121:P121)=0,"",_xlfn.IFS((COUNTIF(G121:P121,"Y")+COUNTIF(G121:P121,"N/A"))=10,"Gold",(COUNTIF(G121:N121,"Y")+COUNTIF(G121:N121,"N/A"))=8,"Silver",COUNTIF(G121:J121,"Y")+COUNTIF(G121:J121,"N/A")=4,"Bronze",(COUNTIF(G121:J121,"Y")+COUNTIF(G121:J121,"N/A"))&lt;4,"Single Use"))</f>
        <v/>
      </c>
      <c r="R121" s="73"/>
      <c r="S121" s="66"/>
      <c r="T121" s="67"/>
      <c r="U121" s="67"/>
    </row>
    <row r="122" spans="1:21" ht="24.95" customHeight="1">
      <c r="A122" s="70"/>
      <c r="B122" s="71"/>
      <c r="C122" s="71"/>
      <c r="D122" s="71"/>
      <c r="E122" s="72"/>
      <c r="F122" s="75"/>
      <c r="G122" s="72"/>
      <c r="H122" s="72"/>
      <c r="I122" s="72"/>
      <c r="J122" s="72"/>
      <c r="K122" s="72"/>
      <c r="L122" s="72"/>
      <c r="M122" s="72"/>
      <c r="N122" s="72"/>
      <c r="O122" s="72"/>
      <c r="P122" s="72"/>
      <c r="Q122" s="121" t="str" cm="1">
        <f t="array" ref="Q122">IF(COUNTA(G122:P122)=0,"",_xlfn.IFS((COUNTIF(G122:P122,"Y")+COUNTIF(G122:P122,"N/A"))=10,"Gold",(COUNTIF(G122:N122,"Y")+COUNTIF(G122:N122,"N/A"))=8,"Silver",COUNTIF(G122:J122,"Y")+COUNTIF(G122:J122,"N/A")=4,"Bronze",(COUNTIF(G122:J122,"Y")+COUNTIF(G122:J122,"N/A"))&lt;4,"Single Use"))</f>
        <v/>
      </c>
      <c r="R122" s="73"/>
      <c r="S122" s="66"/>
      <c r="T122" s="67"/>
      <c r="U122" s="67"/>
    </row>
    <row r="123" spans="1:21" ht="24.95" customHeight="1">
      <c r="A123" s="70"/>
      <c r="B123" s="71"/>
      <c r="C123" s="71"/>
      <c r="D123" s="71"/>
      <c r="E123" s="72"/>
      <c r="F123" s="75"/>
      <c r="G123" s="72"/>
      <c r="H123" s="72"/>
      <c r="I123" s="72"/>
      <c r="J123" s="72"/>
      <c r="K123" s="72"/>
      <c r="L123" s="72"/>
      <c r="M123" s="72"/>
      <c r="N123" s="72"/>
      <c r="O123" s="72"/>
      <c r="P123" s="72"/>
      <c r="Q123" s="121" t="str" cm="1">
        <f t="array" ref="Q123">IF(COUNTA(G123:P123)=0,"",_xlfn.IFS((COUNTIF(G123:P123,"Y")+COUNTIF(G123:P123,"N/A"))=10,"Gold",(COUNTIF(G123:N123,"Y")+COUNTIF(G123:N123,"N/A"))=8,"Silver",COUNTIF(G123:J123,"Y")+COUNTIF(G123:J123,"N/A")=4,"Bronze",(COUNTIF(G123:J123,"Y")+COUNTIF(G123:J123,"N/A"))&lt;4,"Single Use"))</f>
        <v/>
      </c>
      <c r="R123" s="73"/>
      <c r="S123" s="66"/>
      <c r="T123" s="67"/>
      <c r="U123" s="67"/>
    </row>
    <row r="124" spans="1:21" ht="24.95" customHeight="1">
      <c r="A124" s="70"/>
      <c r="B124" s="71"/>
      <c r="C124" s="71"/>
      <c r="D124" s="71"/>
      <c r="E124" s="72"/>
      <c r="F124" s="75"/>
      <c r="G124" s="72"/>
      <c r="H124" s="72"/>
      <c r="I124" s="72"/>
      <c r="J124" s="72"/>
      <c r="K124" s="72"/>
      <c r="L124" s="72"/>
      <c r="M124" s="72"/>
      <c r="N124" s="72"/>
      <c r="O124" s="72"/>
      <c r="P124" s="72"/>
      <c r="Q124" s="121" t="str" cm="1">
        <f t="array" ref="Q124">IF(COUNTA(G124:P124)=0,"",_xlfn.IFS((COUNTIF(G124:P124,"Y")+COUNTIF(G124:P124,"N/A"))=10,"Gold",(COUNTIF(G124:N124,"Y")+COUNTIF(G124:N124,"N/A"))=8,"Silver",COUNTIF(G124:J124,"Y")+COUNTIF(G124:J124,"N/A")=4,"Bronze",(COUNTIF(G124:J124,"Y")+COUNTIF(G124:J124,"N/A"))&lt;4,"Single Use"))</f>
        <v/>
      </c>
      <c r="R124" s="73"/>
      <c r="S124" s="66"/>
      <c r="T124" s="67"/>
      <c r="U124" s="67"/>
    </row>
    <row r="125" spans="1:21" ht="24.95" customHeight="1">
      <c r="A125" s="70"/>
      <c r="B125" s="71"/>
      <c r="C125" s="71"/>
      <c r="D125" s="71"/>
      <c r="E125" s="72"/>
      <c r="F125" s="75"/>
      <c r="G125" s="72"/>
      <c r="H125" s="72"/>
      <c r="I125" s="72"/>
      <c r="J125" s="72"/>
      <c r="K125" s="72"/>
      <c r="L125" s="72"/>
      <c r="M125" s="72"/>
      <c r="N125" s="72"/>
      <c r="O125" s="72"/>
      <c r="P125" s="72"/>
      <c r="Q125" s="121" t="str" cm="1">
        <f t="array" ref="Q125">IF(COUNTA(G125:P125)=0,"",_xlfn.IFS((COUNTIF(G125:P125,"Y")+COUNTIF(G125:P125,"N/A"))=10,"Gold",(COUNTIF(G125:N125,"Y")+COUNTIF(G125:N125,"N/A"))=8,"Silver",COUNTIF(G125:J125,"Y")+COUNTIF(G125:J125,"N/A")=4,"Bronze",(COUNTIF(G125:J125,"Y")+COUNTIF(G125:J125,"N/A"))&lt;4,"Single Use"))</f>
        <v/>
      </c>
      <c r="R125" s="73"/>
      <c r="S125" s="66"/>
      <c r="T125" s="67"/>
      <c r="U125" s="67"/>
    </row>
    <row r="126" spans="1:21" ht="24.95" customHeight="1">
      <c r="A126" s="70"/>
      <c r="B126" s="71"/>
      <c r="C126" s="71"/>
      <c r="D126" s="71"/>
      <c r="E126" s="72"/>
      <c r="F126" s="75"/>
      <c r="G126" s="72"/>
      <c r="H126" s="72"/>
      <c r="I126" s="72"/>
      <c r="J126" s="72"/>
      <c r="K126" s="72"/>
      <c r="L126" s="72"/>
      <c r="M126" s="72"/>
      <c r="N126" s="72"/>
      <c r="O126" s="72"/>
      <c r="P126" s="72"/>
      <c r="Q126" s="121" t="str" cm="1">
        <f t="array" ref="Q126">IF(COUNTA(G126:P126)=0,"",_xlfn.IFS((COUNTIF(G126:P126,"Y")+COUNTIF(G126:P126,"N/A"))=10,"Gold",(COUNTIF(G126:N126,"Y")+COUNTIF(G126:N126,"N/A"))=8,"Silver",COUNTIF(G126:J126,"Y")+COUNTIF(G126:J126,"N/A")=4,"Bronze",(COUNTIF(G126:J126,"Y")+COUNTIF(G126:J126,"N/A"))&lt;4,"Single Use"))</f>
        <v/>
      </c>
      <c r="R126" s="73"/>
      <c r="S126" s="66"/>
      <c r="T126" s="67"/>
      <c r="U126" s="67"/>
    </row>
    <row r="127" spans="1:21" ht="24.95" customHeight="1">
      <c r="A127" s="70"/>
      <c r="B127" s="71"/>
      <c r="C127" s="71"/>
      <c r="D127" s="71"/>
      <c r="E127" s="72"/>
      <c r="F127" s="75"/>
      <c r="G127" s="72"/>
      <c r="H127" s="72"/>
      <c r="I127" s="72"/>
      <c r="J127" s="72"/>
      <c r="K127" s="72"/>
      <c r="L127" s="72"/>
      <c r="M127" s="72"/>
      <c r="N127" s="72"/>
      <c r="O127" s="72"/>
      <c r="P127" s="72"/>
      <c r="Q127" s="121" t="str" cm="1">
        <f t="array" ref="Q127">IF(COUNTA(G127:P127)=0,"",_xlfn.IFS((COUNTIF(G127:P127,"Y")+COUNTIF(G127:P127,"N/A"))=10,"Gold",(COUNTIF(G127:N127,"Y")+COUNTIF(G127:N127,"N/A"))=8,"Silver",COUNTIF(G127:J127,"Y")+COUNTIF(G127:J127,"N/A")=4,"Bronze",(COUNTIF(G127:J127,"Y")+COUNTIF(G127:J127,"N/A"))&lt;4,"Single Use"))</f>
        <v/>
      </c>
      <c r="R127" s="73"/>
      <c r="S127" s="66"/>
      <c r="T127" s="67"/>
      <c r="U127" s="67"/>
    </row>
    <row r="128" spans="1:21" ht="24.95" customHeight="1">
      <c r="A128" s="70"/>
      <c r="B128" s="71"/>
      <c r="C128" s="71"/>
      <c r="D128" s="71"/>
      <c r="E128" s="72"/>
      <c r="F128" s="75"/>
      <c r="G128" s="72"/>
      <c r="H128" s="72"/>
      <c r="I128" s="72"/>
      <c r="J128" s="72"/>
      <c r="K128" s="72"/>
      <c r="L128" s="72"/>
      <c r="M128" s="72"/>
      <c r="N128" s="72"/>
      <c r="O128" s="72"/>
      <c r="P128" s="72"/>
      <c r="Q128" s="121" t="str" cm="1">
        <f t="array" ref="Q128">IF(COUNTA(G128:P128)=0,"",_xlfn.IFS((COUNTIF(G128:P128,"Y")+COUNTIF(G128:P128,"N/A"))=10,"Gold",(COUNTIF(G128:N128,"Y")+COUNTIF(G128:N128,"N/A"))=8,"Silver",COUNTIF(G128:J128,"Y")+COUNTIF(G128:J128,"N/A")=4,"Bronze",(COUNTIF(G128:J128,"Y")+COUNTIF(G128:J128,"N/A"))&lt;4,"Single Use"))</f>
        <v/>
      </c>
      <c r="R128" s="73"/>
      <c r="S128" s="66"/>
      <c r="T128" s="67"/>
      <c r="U128" s="67"/>
    </row>
    <row r="129" spans="1:21" ht="24.95" customHeight="1">
      <c r="A129" s="70"/>
      <c r="B129" s="71"/>
      <c r="C129" s="71"/>
      <c r="D129" s="71"/>
      <c r="E129" s="72"/>
      <c r="F129" s="75"/>
      <c r="G129" s="72"/>
      <c r="H129" s="72"/>
      <c r="I129" s="72"/>
      <c r="J129" s="72"/>
      <c r="K129" s="72"/>
      <c r="L129" s="72"/>
      <c r="M129" s="72"/>
      <c r="N129" s="72"/>
      <c r="O129" s="72"/>
      <c r="P129" s="72"/>
      <c r="Q129" s="121" t="str" cm="1">
        <f t="array" ref="Q129">IF(COUNTA(G129:P129)=0,"",_xlfn.IFS((COUNTIF(G129:P129,"Y")+COUNTIF(G129:P129,"N/A"))=10,"Gold",(COUNTIF(G129:N129,"Y")+COUNTIF(G129:N129,"N/A"))=8,"Silver",COUNTIF(G129:J129,"Y")+COUNTIF(G129:J129,"N/A")=4,"Bronze",(COUNTIF(G129:J129,"Y")+COUNTIF(G129:J129,"N/A"))&lt;4,"Single Use"))</f>
        <v/>
      </c>
      <c r="R129" s="73"/>
      <c r="S129" s="66"/>
      <c r="T129" s="67"/>
      <c r="U129" s="67"/>
    </row>
    <row r="130" spans="1:21" ht="24.95" customHeight="1">
      <c r="A130" s="70"/>
      <c r="B130" s="71"/>
      <c r="C130" s="71"/>
      <c r="D130" s="71"/>
      <c r="E130" s="72"/>
      <c r="F130" s="75"/>
      <c r="G130" s="72"/>
      <c r="H130" s="72"/>
      <c r="I130" s="72"/>
      <c r="J130" s="72"/>
      <c r="K130" s="72"/>
      <c r="L130" s="72"/>
      <c r="M130" s="72"/>
      <c r="N130" s="72"/>
      <c r="O130" s="72"/>
      <c r="P130" s="72"/>
      <c r="Q130" s="121" t="str" cm="1">
        <f t="array" ref="Q130">IF(COUNTA(G130:P130)=0,"",_xlfn.IFS((COUNTIF(G130:P130,"Y")+COUNTIF(G130:P130,"N/A"))=10,"Gold",(COUNTIF(G130:N130,"Y")+COUNTIF(G130:N130,"N/A"))=8,"Silver",COUNTIF(G130:J130,"Y")+COUNTIF(G130:J130,"N/A")=4,"Bronze",(COUNTIF(G130:J130,"Y")+COUNTIF(G130:J130,"N/A"))&lt;4,"Single Use"))</f>
        <v/>
      </c>
      <c r="R130" s="73"/>
      <c r="S130" s="66"/>
      <c r="T130" s="67"/>
      <c r="U130" s="67"/>
    </row>
    <row r="131" spans="1:21" ht="24.95" customHeight="1">
      <c r="A131" s="70"/>
      <c r="B131" s="71"/>
      <c r="C131" s="71"/>
      <c r="D131" s="71"/>
      <c r="E131" s="72"/>
      <c r="F131" s="75"/>
      <c r="G131" s="72"/>
      <c r="H131" s="72"/>
      <c r="I131" s="72"/>
      <c r="J131" s="72"/>
      <c r="K131" s="72"/>
      <c r="L131" s="72"/>
      <c r="M131" s="72"/>
      <c r="N131" s="72"/>
      <c r="O131" s="72"/>
      <c r="P131" s="72"/>
      <c r="Q131" s="121" t="str" cm="1">
        <f t="array" ref="Q131">IF(COUNTA(G131:P131)=0,"",_xlfn.IFS((COUNTIF(G131:P131,"Y")+COUNTIF(G131:P131,"N/A"))=10,"Gold",(COUNTIF(G131:N131,"Y")+COUNTIF(G131:N131,"N/A"))=8,"Silver",COUNTIF(G131:J131,"Y")+COUNTIF(G131:J131,"N/A")=4,"Bronze",(COUNTIF(G131:J131,"Y")+COUNTIF(G131:J131,"N/A"))&lt;4,"Single Use"))</f>
        <v/>
      </c>
      <c r="R131" s="73"/>
      <c r="S131" s="66"/>
      <c r="T131" s="67"/>
      <c r="U131" s="67"/>
    </row>
    <row r="132" spans="1:21" ht="24.95" customHeight="1">
      <c r="A132" s="70"/>
      <c r="B132" s="71"/>
      <c r="C132" s="71"/>
      <c r="D132" s="71"/>
      <c r="E132" s="72"/>
      <c r="F132" s="75"/>
      <c r="G132" s="72"/>
      <c r="H132" s="72"/>
      <c r="I132" s="72"/>
      <c r="J132" s="72"/>
      <c r="K132" s="72"/>
      <c r="L132" s="72"/>
      <c r="M132" s="72"/>
      <c r="N132" s="72"/>
      <c r="O132" s="72"/>
      <c r="P132" s="72"/>
      <c r="Q132" s="121" t="str" cm="1">
        <f t="array" ref="Q132">IF(COUNTA(G132:P132)=0,"",_xlfn.IFS((COUNTIF(G132:P132,"Y")+COUNTIF(G132:P132,"N/A"))=10,"Gold",(COUNTIF(G132:N132,"Y")+COUNTIF(G132:N132,"N/A"))=8,"Silver",COUNTIF(G132:J132,"Y")+COUNTIF(G132:J132,"N/A")=4,"Bronze",(COUNTIF(G132:J132,"Y")+COUNTIF(G132:J132,"N/A"))&lt;4,"Single Use"))</f>
        <v/>
      </c>
      <c r="R132" s="73"/>
      <c r="S132" s="66"/>
      <c r="T132" s="67"/>
      <c r="U132" s="67"/>
    </row>
    <row r="133" spans="1:21" ht="24.95" customHeight="1">
      <c r="A133" s="70"/>
      <c r="B133" s="71"/>
      <c r="C133" s="71"/>
      <c r="D133" s="71"/>
      <c r="E133" s="72"/>
      <c r="F133" s="75"/>
      <c r="G133" s="72"/>
      <c r="H133" s="72"/>
      <c r="I133" s="72"/>
      <c r="J133" s="72"/>
      <c r="K133" s="72"/>
      <c r="L133" s="72"/>
      <c r="M133" s="72"/>
      <c r="N133" s="72"/>
      <c r="O133" s="72"/>
      <c r="P133" s="72"/>
      <c r="Q133" s="121" t="str" cm="1">
        <f t="array" ref="Q133">IF(COUNTA(G133:P133)=0,"",_xlfn.IFS((COUNTIF(G133:P133,"Y")+COUNTIF(G133:P133,"N/A"))=10,"Gold",(COUNTIF(G133:N133,"Y")+COUNTIF(G133:N133,"N/A"))=8,"Silver",COUNTIF(G133:J133,"Y")+COUNTIF(G133:J133,"N/A")=4,"Bronze",(COUNTIF(G133:J133,"Y")+COUNTIF(G133:J133,"N/A"))&lt;4,"Single Use"))</f>
        <v/>
      </c>
      <c r="R133" s="73"/>
      <c r="S133" s="66"/>
      <c r="T133" s="67"/>
      <c r="U133" s="67"/>
    </row>
    <row r="134" spans="1:21" ht="24.95" customHeight="1">
      <c r="A134" s="70"/>
      <c r="B134" s="71"/>
      <c r="C134" s="71"/>
      <c r="D134" s="71"/>
      <c r="E134" s="72"/>
      <c r="F134" s="75"/>
      <c r="G134" s="72"/>
      <c r="H134" s="72"/>
      <c r="I134" s="72"/>
      <c r="J134" s="72"/>
      <c r="K134" s="72"/>
      <c r="L134" s="72"/>
      <c r="M134" s="72"/>
      <c r="N134" s="72"/>
      <c r="O134" s="72"/>
      <c r="P134" s="72"/>
      <c r="Q134" s="121" t="str" cm="1">
        <f t="array" ref="Q134">IF(COUNTA(G134:P134)=0,"",_xlfn.IFS((COUNTIF(G134:P134,"Y")+COUNTIF(G134:P134,"N/A"))=10,"Gold",(COUNTIF(G134:N134,"Y")+COUNTIF(G134:N134,"N/A"))=8,"Silver",COUNTIF(G134:J134,"Y")+COUNTIF(G134:J134,"N/A")=4,"Bronze",(COUNTIF(G134:J134,"Y")+COUNTIF(G134:J134,"N/A"))&lt;4,"Single Use"))</f>
        <v/>
      </c>
      <c r="R134" s="73"/>
      <c r="S134" s="66"/>
      <c r="T134" s="67"/>
      <c r="U134" s="67"/>
    </row>
    <row r="135" spans="1:21" ht="24.95" customHeight="1">
      <c r="A135" s="70"/>
      <c r="B135" s="71"/>
      <c r="C135" s="71"/>
      <c r="D135" s="71"/>
      <c r="E135" s="72"/>
      <c r="F135" s="75"/>
      <c r="G135" s="72"/>
      <c r="H135" s="72"/>
      <c r="I135" s="72"/>
      <c r="J135" s="72"/>
      <c r="K135" s="72"/>
      <c r="L135" s="72"/>
      <c r="M135" s="72"/>
      <c r="N135" s="72"/>
      <c r="O135" s="72"/>
      <c r="P135" s="72"/>
      <c r="Q135" s="121" t="str" cm="1">
        <f t="array" ref="Q135">IF(COUNTA(G135:P135)=0,"",_xlfn.IFS((COUNTIF(G135:P135,"Y")+COUNTIF(G135:P135,"N/A"))=10,"Gold",(COUNTIF(G135:N135,"Y")+COUNTIF(G135:N135,"N/A"))=8,"Silver",COUNTIF(G135:J135,"Y")+COUNTIF(G135:J135,"N/A")=4,"Bronze",(COUNTIF(G135:J135,"Y")+COUNTIF(G135:J135,"N/A"))&lt;4,"Single Use"))</f>
        <v/>
      </c>
      <c r="R135" s="73"/>
      <c r="S135" s="66"/>
      <c r="T135" s="67"/>
      <c r="U135" s="67"/>
    </row>
    <row r="136" spans="1:21" ht="24.95" customHeight="1">
      <c r="A136" s="70"/>
      <c r="B136" s="71"/>
      <c r="C136" s="71"/>
      <c r="D136" s="71"/>
      <c r="E136" s="72"/>
      <c r="F136" s="75"/>
      <c r="G136" s="72"/>
      <c r="H136" s="72"/>
      <c r="I136" s="72"/>
      <c r="J136" s="72"/>
      <c r="K136" s="72"/>
      <c r="L136" s="72"/>
      <c r="M136" s="72"/>
      <c r="N136" s="72"/>
      <c r="O136" s="72"/>
      <c r="P136" s="72"/>
      <c r="Q136" s="121" t="str" cm="1">
        <f t="array" ref="Q136">IF(COUNTA(G136:P136)=0,"",_xlfn.IFS((COUNTIF(G136:P136,"Y")+COUNTIF(G136:P136,"N/A"))=10,"Gold",(COUNTIF(G136:N136,"Y")+COUNTIF(G136:N136,"N/A"))=8,"Silver",COUNTIF(G136:J136,"Y")+COUNTIF(G136:J136,"N/A")=4,"Bronze",(COUNTIF(G136:J136,"Y")+COUNTIF(G136:J136,"N/A"))&lt;4,"Single Use"))</f>
        <v/>
      </c>
      <c r="R136" s="73"/>
      <c r="S136" s="66"/>
      <c r="T136" s="67"/>
      <c r="U136" s="67"/>
    </row>
    <row r="137" spans="1:21" ht="24.95" customHeight="1">
      <c r="A137" s="70"/>
      <c r="B137" s="71"/>
      <c r="C137" s="71"/>
      <c r="D137" s="71"/>
      <c r="E137" s="72"/>
      <c r="F137" s="75"/>
      <c r="G137" s="72"/>
      <c r="H137" s="72"/>
      <c r="I137" s="72"/>
      <c r="J137" s="72"/>
      <c r="K137" s="72"/>
      <c r="L137" s="72"/>
      <c r="M137" s="72"/>
      <c r="N137" s="72"/>
      <c r="O137" s="72"/>
      <c r="P137" s="72"/>
      <c r="Q137" s="121" t="str" cm="1">
        <f t="array" ref="Q137">IF(COUNTA(G137:P137)=0,"",_xlfn.IFS((COUNTIF(G137:P137,"Y")+COUNTIF(G137:P137,"N/A"))=10,"Gold",(COUNTIF(G137:N137,"Y")+COUNTIF(G137:N137,"N/A"))=8,"Silver",COUNTIF(G137:J137,"Y")+COUNTIF(G137:J137,"N/A")=4,"Bronze",(COUNTIF(G137:J137,"Y")+COUNTIF(G137:J137,"N/A"))&lt;4,"Single Use"))</f>
        <v/>
      </c>
      <c r="R137" s="73"/>
      <c r="S137" s="66"/>
      <c r="T137" s="67"/>
      <c r="U137" s="67"/>
    </row>
    <row r="138" spans="1:21" ht="24.95" customHeight="1">
      <c r="A138" s="70"/>
      <c r="B138" s="71"/>
      <c r="C138" s="71"/>
      <c r="D138" s="71"/>
      <c r="E138" s="72"/>
      <c r="F138" s="75"/>
      <c r="G138" s="72"/>
      <c r="H138" s="72"/>
      <c r="I138" s="72"/>
      <c r="J138" s="72"/>
      <c r="K138" s="72"/>
      <c r="L138" s="72"/>
      <c r="M138" s="72"/>
      <c r="N138" s="72"/>
      <c r="O138" s="72"/>
      <c r="P138" s="72"/>
      <c r="Q138" s="121" t="str" cm="1">
        <f t="array" ref="Q138">IF(COUNTA(G138:P138)=0,"",_xlfn.IFS((COUNTIF(G138:P138,"Y")+COUNTIF(G138:P138,"N/A"))=10,"Gold",(COUNTIF(G138:N138,"Y")+COUNTIF(G138:N138,"N/A"))=8,"Silver",COUNTIF(G138:J138,"Y")+COUNTIF(G138:J138,"N/A")=4,"Bronze",(COUNTIF(G138:J138,"Y")+COUNTIF(G138:J138,"N/A"))&lt;4,"Single Use"))</f>
        <v/>
      </c>
      <c r="R138" s="73"/>
      <c r="S138" s="66"/>
      <c r="T138" s="67"/>
      <c r="U138" s="67"/>
    </row>
    <row r="139" spans="1:21" ht="24.95" customHeight="1">
      <c r="A139" s="70"/>
      <c r="B139" s="71"/>
      <c r="C139" s="71"/>
      <c r="D139" s="71"/>
      <c r="E139" s="72"/>
      <c r="F139" s="75"/>
      <c r="G139" s="72"/>
      <c r="H139" s="72"/>
      <c r="I139" s="72"/>
      <c r="J139" s="72"/>
      <c r="K139" s="72"/>
      <c r="L139" s="72"/>
      <c r="M139" s="72"/>
      <c r="N139" s="72"/>
      <c r="O139" s="72"/>
      <c r="P139" s="72"/>
      <c r="Q139" s="121" t="str" cm="1">
        <f t="array" ref="Q139">IF(COUNTA(G139:P139)=0,"",_xlfn.IFS((COUNTIF(G139:P139,"Y")+COUNTIF(G139:P139,"N/A"))=10,"Gold",(COUNTIF(G139:N139,"Y")+COUNTIF(G139:N139,"N/A"))=8,"Silver",COUNTIF(G139:J139,"Y")+COUNTIF(G139:J139,"N/A")=4,"Bronze",(COUNTIF(G139:J139,"Y")+COUNTIF(G139:J139,"N/A"))&lt;4,"Single Use"))</f>
        <v/>
      </c>
      <c r="R139" s="73"/>
      <c r="S139" s="66"/>
      <c r="T139" s="67"/>
      <c r="U139" s="67"/>
    </row>
    <row r="140" spans="1:21" ht="24.95" customHeight="1">
      <c r="A140" s="70"/>
      <c r="B140" s="71"/>
      <c r="C140" s="71"/>
      <c r="D140" s="71"/>
      <c r="E140" s="72"/>
      <c r="F140" s="75"/>
      <c r="G140" s="72"/>
      <c r="H140" s="72"/>
      <c r="I140" s="72"/>
      <c r="J140" s="72"/>
      <c r="K140" s="72"/>
      <c r="L140" s="72"/>
      <c r="M140" s="72"/>
      <c r="N140" s="72"/>
      <c r="O140" s="72"/>
      <c r="P140" s="72"/>
      <c r="Q140" s="121" t="str" cm="1">
        <f t="array" ref="Q140">IF(COUNTA(G140:P140)=0,"",_xlfn.IFS((COUNTIF(G140:P140,"Y")+COUNTIF(G140:P140,"N/A"))=10,"Gold",(COUNTIF(G140:N140,"Y")+COUNTIF(G140:N140,"N/A"))=8,"Silver",COUNTIF(G140:J140,"Y")+COUNTIF(G140:J140,"N/A")=4,"Bronze",(COUNTIF(G140:J140,"Y")+COUNTIF(G140:J140,"N/A"))&lt;4,"Single Use"))</f>
        <v/>
      </c>
      <c r="R140" s="73"/>
      <c r="S140" s="66"/>
      <c r="T140" s="67"/>
      <c r="U140" s="67"/>
    </row>
    <row r="141" spans="1:21" ht="24.95" customHeight="1">
      <c r="A141" s="70"/>
      <c r="B141" s="71"/>
      <c r="C141" s="71"/>
      <c r="D141" s="71"/>
      <c r="E141" s="72"/>
      <c r="F141" s="75"/>
      <c r="G141" s="72"/>
      <c r="H141" s="72"/>
      <c r="I141" s="72"/>
      <c r="J141" s="72"/>
      <c r="K141" s="72"/>
      <c r="L141" s="72"/>
      <c r="M141" s="72"/>
      <c r="N141" s="72"/>
      <c r="O141" s="72"/>
      <c r="P141" s="72"/>
      <c r="Q141" s="121" t="str" cm="1">
        <f t="array" ref="Q141">IF(COUNTA(G141:P141)=0,"",_xlfn.IFS((COUNTIF(G141:P141,"Y")+COUNTIF(G141:P141,"N/A"))=10,"Gold",(COUNTIF(G141:N141,"Y")+COUNTIF(G141:N141,"N/A"))=8,"Silver",COUNTIF(G141:J141,"Y")+COUNTIF(G141:J141,"N/A")=4,"Bronze",(COUNTIF(G141:J141,"Y")+COUNTIF(G141:J141,"N/A"))&lt;4,"Single Use"))</f>
        <v/>
      </c>
      <c r="R141" s="73"/>
      <c r="S141" s="66"/>
      <c r="T141" s="67"/>
      <c r="U141" s="67"/>
    </row>
    <row r="142" spans="1:21" ht="24.95" customHeight="1">
      <c r="A142" s="70"/>
      <c r="B142" s="71"/>
      <c r="C142" s="71"/>
      <c r="D142" s="71"/>
      <c r="E142" s="72"/>
      <c r="F142" s="75"/>
      <c r="G142" s="72"/>
      <c r="H142" s="72"/>
      <c r="I142" s="72"/>
      <c r="J142" s="72"/>
      <c r="K142" s="72"/>
      <c r="L142" s="72"/>
      <c r="M142" s="72"/>
      <c r="N142" s="72"/>
      <c r="O142" s="72"/>
      <c r="P142" s="72"/>
      <c r="Q142" s="121" t="str" cm="1">
        <f t="array" ref="Q142">IF(COUNTA(G142:P142)=0,"",_xlfn.IFS((COUNTIF(G142:P142,"Y")+COUNTIF(G142:P142,"N/A"))=10,"Gold",(COUNTIF(G142:N142,"Y")+COUNTIF(G142:N142,"N/A"))=8,"Silver",COUNTIF(G142:J142,"Y")+COUNTIF(G142:J142,"N/A")=4,"Bronze",(COUNTIF(G142:J142,"Y")+COUNTIF(G142:J142,"N/A"))&lt;4,"Single Use"))</f>
        <v/>
      </c>
      <c r="R142" s="73"/>
      <c r="S142" s="66"/>
      <c r="T142" s="67"/>
      <c r="U142" s="67"/>
    </row>
    <row r="143" spans="1:21" ht="24.95" customHeight="1">
      <c r="A143" s="70"/>
      <c r="B143" s="71"/>
      <c r="C143" s="71"/>
      <c r="D143" s="71"/>
      <c r="E143" s="72"/>
      <c r="F143" s="75"/>
      <c r="G143" s="72"/>
      <c r="H143" s="72"/>
      <c r="I143" s="72"/>
      <c r="J143" s="72"/>
      <c r="K143" s="72"/>
      <c r="L143" s="72"/>
      <c r="M143" s="72"/>
      <c r="N143" s="72"/>
      <c r="O143" s="72"/>
      <c r="P143" s="72"/>
      <c r="Q143" s="121" t="str" cm="1">
        <f t="array" ref="Q143">IF(COUNTA(G143:P143)=0,"",_xlfn.IFS((COUNTIF(G143:P143,"Y")+COUNTIF(G143:P143,"N/A"))=10,"Gold",(COUNTIF(G143:N143,"Y")+COUNTIF(G143:N143,"N/A"))=8,"Silver",COUNTIF(G143:J143,"Y")+COUNTIF(G143:J143,"N/A")=4,"Bronze",(COUNTIF(G143:J143,"Y")+COUNTIF(G143:J143,"N/A"))&lt;4,"Single Use"))</f>
        <v/>
      </c>
      <c r="R143" s="73"/>
      <c r="S143" s="66"/>
      <c r="T143" s="67"/>
      <c r="U143" s="67"/>
    </row>
    <row r="144" spans="1:21" ht="24.95" customHeight="1">
      <c r="A144" s="70"/>
      <c r="B144" s="71"/>
      <c r="C144" s="71"/>
      <c r="D144" s="71"/>
      <c r="E144" s="72"/>
      <c r="F144" s="75"/>
      <c r="G144" s="72"/>
      <c r="H144" s="72"/>
      <c r="I144" s="72"/>
      <c r="J144" s="72"/>
      <c r="K144" s="72"/>
      <c r="L144" s="72"/>
      <c r="M144" s="72"/>
      <c r="N144" s="72"/>
      <c r="O144" s="72"/>
      <c r="P144" s="72"/>
      <c r="Q144" s="121" t="str" cm="1">
        <f t="array" ref="Q144">IF(COUNTA(G144:P144)=0,"",_xlfn.IFS((COUNTIF(G144:P144,"Y")+COUNTIF(G144:P144,"N/A"))=10,"Gold",(COUNTIF(G144:N144,"Y")+COUNTIF(G144:N144,"N/A"))=8,"Silver",COUNTIF(G144:J144,"Y")+COUNTIF(G144:J144,"N/A")=4,"Bronze",(COUNTIF(G144:J144,"Y")+COUNTIF(G144:J144,"N/A"))&lt;4,"Single Use"))</f>
        <v/>
      </c>
      <c r="R144" s="73"/>
      <c r="S144" s="66"/>
      <c r="T144" s="67"/>
      <c r="U144" s="67"/>
    </row>
    <row r="145" spans="1:21" ht="24.95" customHeight="1">
      <c r="A145" s="70"/>
      <c r="B145" s="71"/>
      <c r="C145" s="71"/>
      <c r="D145" s="71"/>
      <c r="E145" s="72"/>
      <c r="F145" s="75"/>
      <c r="G145" s="72"/>
      <c r="H145" s="72"/>
      <c r="I145" s="72"/>
      <c r="J145" s="72"/>
      <c r="K145" s="72"/>
      <c r="L145" s="72"/>
      <c r="M145" s="72"/>
      <c r="N145" s="72"/>
      <c r="O145" s="72"/>
      <c r="P145" s="72"/>
      <c r="Q145" s="121" t="str" cm="1">
        <f t="array" ref="Q145">IF(COUNTA(G145:P145)=0,"",_xlfn.IFS((COUNTIF(G145:P145,"Y")+COUNTIF(G145:P145,"N/A"))=10,"Gold",(COUNTIF(G145:N145,"Y")+COUNTIF(G145:N145,"N/A"))=8,"Silver",COUNTIF(G145:J145,"Y")+COUNTIF(G145:J145,"N/A")=4,"Bronze",(COUNTIF(G145:J145,"Y")+COUNTIF(G145:J145,"N/A"))&lt;4,"Single Use"))</f>
        <v/>
      </c>
      <c r="R145" s="73"/>
      <c r="S145" s="66"/>
      <c r="T145" s="67"/>
      <c r="U145" s="67"/>
    </row>
    <row r="146" spans="1:21" ht="24.95" customHeight="1">
      <c r="A146" s="70"/>
      <c r="B146" s="71"/>
      <c r="C146" s="71"/>
      <c r="D146" s="71"/>
      <c r="E146" s="72"/>
      <c r="F146" s="75"/>
      <c r="G146" s="72"/>
      <c r="H146" s="72"/>
      <c r="I146" s="72"/>
      <c r="J146" s="72"/>
      <c r="K146" s="72"/>
      <c r="L146" s="72"/>
      <c r="M146" s="72"/>
      <c r="N146" s="72"/>
      <c r="O146" s="72"/>
      <c r="P146" s="72"/>
      <c r="Q146" s="121" t="str" cm="1">
        <f t="array" ref="Q146">IF(COUNTA(G146:P146)=0,"",_xlfn.IFS((COUNTIF(G146:P146,"Y")+COUNTIF(G146:P146,"N/A"))=10,"Gold",(COUNTIF(G146:N146,"Y")+COUNTIF(G146:N146,"N/A"))=8,"Silver",COUNTIF(G146:J146,"Y")+COUNTIF(G146:J146,"N/A")=4,"Bronze",(COUNTIF(G146:J146,"Y")+COUNTIF(G146:J146,"N/A"))&lt;4,"Single Use"))</f>
        <v/>
      </c>
      <c r="R146" s="73"/>
      <c r="S146" s="66"/>
      <c r="T146" s="67"/>
      <c r="U146" s="67"/>
    </row>
    <row r="147" spans="1:21" ht="24.95" customHeight="1">
      <c r="A147" s="70"/>
      <c r="B147" s="71"/>
      <c r="C147" s="71"/>
      <c r="D147" s="71"/>
      <c r="E147" s="72"/>
      <c r="F147" s="75"/>
      <c r="G147" s="72"/>
      <c r="H147" s="72"/>
      <c r="I147" s="72"/>
      <c r="J147" s="72"/>
      <c r="K147" s="72"/>
      <c r="L147" s="72"/>
      <c r="M147" s="72"/>
      <c r="N147" s="72"/>
      <c r="O147" s="72"/>
      <c r="P147" s="72"/>
      <c r="Q147" s="121" t="str" cm="1">
        <f t="array" ref="Q147">IF(COUNTA(G147:P147)=0,"",_xlfn.IFS((COUNTIF(G147:P147,"Y")+COUNTIF(G147:P147,"N/A"))=10,"Gold",(COUNTIF(G147:N147,"Y")+COUNTIF(G147:N147,"N/A"))=8,"Silver",COUNTIF(G147:J147,"Y")+COUNTIF(G147:J147,"N/A")=4,"Bronze",(COUNTIF(G147:J147,"Y")+COUNTIF(G147:J147,"N/A"))&lt;4,"Single Use"))</f>
        <v/>
      </c>
      <c r="R147" s="73"/>
      <c r="S147" s="66"/>
      <c r="T147" s="67"/>
      <c r="U147" s="67"/>
    </row>
    <row r="148" spans="1:21" ht="24.95" customHeight="1">
      <c r="A148" s="70"/>
      <c r="B148" s="71"/>
      <c r="C148" s="71"/>
      <c r="D148" s="71"/>
      <c r="E148" s="72"/>
      <c r="F148" s="75"/>
      <c r="G148" s="72"/>
      <c r="H148" s="72"/>
      <c r="I148" s="72"/>
      <c r="J148" s="72"/>
      <c r="K148" s="72"/>
      <c r="L148" s="72"/>
      <c r="M148" s="72"/>
      <c r="N148" s="72"/>
      <c r="O148" s="72"/>
      <c r="P148" s="72"/>
      <c r="Q148" s="121" t="str" cm="1">
        <f t="array" ref="Q148">IF(COUNTA(G148:P148)=0,"",_xlfn.IFS((COUNTIF(G148:P148,"Y")+COUNTIF(G148:P148,"N/A"))=10,"Gold",(COUNTIF(G148:N148,"Y")+COUNTIF(G148:N148,"N/A"))=8,"Silver",COUNTIF(G148:J148,"Y")+COUNTIF(G148:J148,"N/A")=4,"Bronze",(COUNTIF(G148:J148,"Y")+COUNTIF(G148:J148,"N/A"))&lt;4,"Single Use"))</f>
        <v/>
      </c>
      <c r="R148" s="73"/>
      <c r="S148" s="66"/>
      <c r="T148" s="67"/>
      <c r="U148" s="67"/>
    </row>
    <row r="149" spans="1:21" ht="24.95" customHeight="1">
      <c r="A149" s="70"/>
      <c r="B149" s="71"/>
      <c r="C149" s="71"/>
      <c r="D149" s="71"/>
      <c r="E149" s="72"/>
      <c r="F149" s="75"/>
      <c r="G149" s="72"/>
      <c r="H149" s="72"/>
      <c r="I149" s="72"/>
      <c r="J149" s="72"/>
      <c r="K149" s="72"/>
      <c r="L149" s="72"/>
      <c r="M149" s="72"/>
      <c r="N149" s="72"/>
      <c r="O149" s="72"/>
      <c r="P149" s="72"/>
      <c r="Q149" s="121" t="str" cm="1">
        <f t="array" ref="Q149">IF(COUNTA(G149:P149)=0,"",_xlfn.IFS((COUNTIF(G149:P149,"Y")+COUNTIF(G149:P149,"N/A"))=10,"Gold",(COUNTIF(G149:N149,"Y")+COUNTIF(G149:N149,"N/A"))=8,"Silver",COUNTIF(G149:J149,"Y")+COUNTIF(G149:J149,"N/A")=4,"Bronze",(COUNTIF(G149:J149,"Y")+COUNTIF(G149:J149,"N/A"))&lt;4,"Single Use"))</f>
        <v/>
      </c>
      <c r="R149" s="73"/>
      <c r="S149" s="66"/>
      <c r="T149" s="67"/>
      <c r="U149" s="67"/>
    </row>
    <row r="150" spans="1:21" ht="24.95" customHeight="1">
      <c r="A150" s="70"/>
      <c r="B150" s="71"/>
      <c r="C150" s="71"/>
      <c r="D150" s="71"/>
      <c r="E150" s="72"/>
      <c r="F150" s="75"/>
      <c r="G150" s="72"/>
      <c r="H150" s="72"/>
      <c r="I150" s="72"/>
      <c r="J150" s="72"/>
      <c r="K150" s="72"/>
      <c r="L150" s="72"/>
      <c r="M150" s="72"/>
      <c r="N150" s="72"/>
      <c r="O150" s="72"/>
      <c r="P150" s="72"/>
      <c r="Q150" s="121" t="str" cm="1">
        <f t="array" ref="Q150">IF(COUNTA(G150:P150)=0,"",_xlfn.IFS((COUNTIF(G150:P150,"Y")+COUNTIF(G150:P150,"N/A"))=10,"Gold",(COUNTIF(G150:N150,"Y")+COUNTIF(G150:N150,"N/A"))=8,"Silver",COUNTIF(G150:J150,"Y")+COUNTIF(G150:J150,"N/A")=4,"Bronze",(COUNTIF(G150:J150,"Y")+COUNTIF(G150:J150,"N/A"))&lt;4,"Single Use"))</f>
        <v/>
      </c>
      <c r="R150" s="73"/>
      <c r="S150" s="66"/>
      <c r="T150" s="67"/>
      <c r="U150" s="67"/>
    </row>
    <row r="151" spans="1:21" ht="24.95" customHeight="1">
      <c r="A151" s="70"/>
      <c r="B151" s="71"/>
      <c r="C151" s="71"/>
      <c r="D151" s="71"/>
      <c r="E151" s="72"/>
      <c r="F151" s="75"/>
      <c r="G151" s="72"/>
      <c r="H151" s="72"/>
      <c r="I151" s="72"/>
      <c r="J151" s="72"/>
      <c r="K151" s="72"/>
      <c r="L151" s="72"/>
      <c r="M151" s="72"/>
      <c r="N151" s="72"/>
      <c r="O151" s="72"/>
      <c r="P151" s="72"/>
      <c r="Q151" s="121" t="str" cm="1">
        <f t="array" ref="Q151">IF(COUNTA(G151:P151)=0,"",_xlfn.IFS((COUNTIF(G151:P151,"Y")+COUNTIF(G151:P151,"N/A"))=10,"Gold",(COUNTIF(G151:N151,"Y")+COUNTIF(G151:N151,"N/A"))=8,"Silver",COUNTIF(G151:J151,"Y")+COUNTIF(G151:J151,"N/A")=4,"Bronze",(COUNTIF(G151:J151,"Y")+COUNTIF(G151:J151,"N/A"))&lt;4,"Single Use"))</f>
        <v/>
      </c>
      <c r="R151" s="73"/>
      <c r="S151" s="66"/>
      <c r="T151" s="67"/>
      <c r="U151" s="67"/>
    </row>
    <row r="152" spans="1:21" ht="24.95" customHeight="1">
      <c r="A152" s="70"/>
      <c r="B152" s="71"/>
      <c r="C152" s="71"/>
      <c r="D152" s="71"/>
      <c r="E152" s="72"/>
      <c r="F152" s="75"/>
      <c r="G152" s="72"/>
      <c r="H152" s="72"/>
      <c r="I152" s="72"/>
      <c r="J152" s="72"/>
      <c r="K152" s="72"/>
      <c r="L152" s="72"/>
      <c r="M152" s="72"/>
      <c r="N152" s="72"/>
      <c r="O152" s="72"/>
      <c r="P152" s="72"/>
      <c r="Q152" s="121" t="str" cm="1">
        <f t="array" ref="Q152">IF(COUNTA(G152:P152)=0,"",_xlfn.IFS((COUNTIF(G152:P152,"Y")+COUNTIF(G152:P152,"N/A"))=10,"Gold",(COUNTIF(G152:N152,"Y")+COUNTIF(G152:N152,"N/A"))=8,"Silver",COUNTIF(G152:J152,"Y")+COUNTIF(G152:J152,"N/A")=4,"Bronze",(COUNTIF(G152:J152,"Y")+COUNTIF(G152:J152,"N/A"))&lt;4,"Single Use"))</f>
        <v/>
      </c>
      <c r="R152" s="73"/>
      <c r="S152" s="66"/>
      <c r="T152" s="67"/>
      <c r="U152" s="67"/>
    </row>
    <row r="153" spans="1:21" ht="24.95" customHeight="1">
      <c r="A153" s="70"/>
      <c r="B153" s="71"/>
      <c r="C153" s="71"/>
      <c r="D153" s="71"/>
      <c r="E153" s="72"/>
      <c r="F153" s="75"/>
      <c r="G153" s="72"/>
      <c r="H153" s="72"/>
      <c r="I153" s="72"/>
      <c r="J153" s="72"/>
      <c r="K153" s="72"/>
      <c r="L153" s="72"/>
      <c r="M153" s="72"/>
      <c r="N153" s="72"/>
      <c r="O153" s="72"/>
      <c r="P153" s="72"/>
      <c r="Q153" s="121" t="str" cm="1">
        <f t="array" ref="Q153">IF(COUNTA(G153:P153)=0,"",_xlfn.IFS((COUNTIF(G153:P153,"Y")+COUNTIF(G153:P153,"N/A"))=10,"Gold",(COUNTIF(G153:N153,"Y")+COUNTIF(G153:N153,"N/A"))=8,"Silver",COUNTIF(G153:J153,"Y")+COUNTIF(G153:J153,"N/A")=4,"Bronze",(COUNTIF(G153:J153,"Y")+COUNTIF(G153:J153,"N/A"))&lt;4,"Single Use"))</f>
        <v/>
      </c>
      <c r="R153" s="73"/>
      <c r="S153" s="66"/>
      <c r="T153" s="67"/>
      <c r="U153" s="67"/>
    </row>
    <row r="154" spans="1:21" ht="24.95" customHeight="1">
      <c r="A154" s="70"/>
      <c r="B154" s="71"/>
      <c r="C154" s="71"/>
      <c r="D154" s="71"/>
      <c r="E154" s="72"/>
      <c r="F154" s="75"/>
      <c r="G154" s="72"/>
      <c r="H154" s="72"/>
      <c r="I154" s="72"/>
      <c r="J154" s="72"/>
      <c r="K154" s="72"/>
      <c r="L154" s="72"/>
      <c r="M154" s="72"/>
      <c r="N154" s="72"/>
      <c r="O154" s="72"/>
      <c r="P154" s="72"/>
      <c r="Q154" s="121" t="str" cm="1">
        <f t="array" ref="Q154">IF(COUNTA(G154:P154)=0,"",_xlfn.IFS((COUNTIF(G154:P154,"Y")+COUNTIF(G154:P154,"N/A"))=10,"Gold",(COUNTIF(G154:N154,"Y")+COUNTIF(G154:N154,"N/A"))=8,"Silver",COUNTIF(G154:J154,"Y")+COUNTIF(G154:J154,"N/A")=4,"Bronze",(COUNTIF(G154:J154,"Y")+COUNTIF(G154:J154,"N/A"))&lt;4,"Single Use"))</f>
        <v/>
      </c>
      <c r="R154" s="73"/>
      <c r="S154" s="66"/>
      <c r="T154" s="67"/>
      <c r="U154" s="67"/>
    </row>
    <row r="155" spans="1:21" ht="24.95" customHeight="1">
      <c r="A155" s="70"/>
      <c r="B155" s="71"/>
      <c r="C155" s="71"/>
      <c r="D155" s="71"/>
      <c r="E155" s="72"/>
      <c r="F155" s="75"/>
      <c r="G155" s="72"/>
      <c r="H155" s="72"/>
      <c r="I155" s="72"/>
      <c r="J155" s="72"/>
      <c r="K155" s="72"/>
      <c r="L155" s="72"/>
      <c r="M155" s="72"/>
      <c r="N155" s="72"/>
      <c r="O155" s="72"/>
      <c r="P155" s="72"/>
      <c r="Q155" s="121" t="str" cm="1">
        <f t="array" ref="Q155">IF(COUNTA(G155:P155)=0,"",_xlfn.IFS((COUNTIF(G155:P155,"Y")+COUNTIF(G155:P155,"N/A"))=10,"Gold",(COUNTIF(G155:N155,"Y")+COUNTIF(G155:N155,"N/A"))=8,"Silver",COUNTIF(G155:J155,"Y")+COUNTIF(G155:J155,"N/A")=4,"Bronze",(COUNTIF(G155:J155,"Y")+COUNTIF(G155:J155,"N/A"))&lt;4,"Single Use"))</f>
        <v/>
      </c>
      <c r="R155" s="73"/>
      <c r="S155" s="66"/>
      <c r="T155" s="67"/>
      <c r="U155" s="67"/>
    </row>
    <row r="156" spans="1:21" ht="24.95" customHeight="1">
      <c r="A156" s="70"/>
      <c r="B156" s="71"/>
      <c r="C156" s="71"/>
      <c r="D156" s="71"/>
      <c r="E156" s="72"/>
      <c r="F156" s="75"/>
      <c r="G156" s="72"/>
      <c r="H156" s="72"/>
      <c r="I156" s="72"/>
      <c r="J156" s="72"/>
      <c r="K156" s="72"/>
      <c r="L156" s="72"/>
      <c r="M156" s="72"/>
      <c r="N156" s="72"/>
      <c r="O156" s="72"/>
      <c r="P156" s="72"/>
      <c r="Q156" s="121" t="str" cm="1">
        <f t="array" ref="Q156">IF(COUNTA(G156:P156)=0,"",_xlfn.IFS((COUNTIF(G156:P156,"Y")+COUNTIF(G156:P156,"N/A"))=10,"Gold",(COUNTIF(G156:N156,"Y")+COUNTIF(G156:N156,"N/A"))=8,"Silver",COUNTIF(G156:J156,"Y")+COUNTIF(G156:J156,"N/A")=4,"Bronze",(COUNTIF(G156:J156,"Y")+COUNTIF(G156:J156,"N/A"))&lt;4,"Single Use"))</f>
        <v/>
      </c>
      <c r="R156" s="73"/>
      <c r="S156" s="66"/>
      <c r="T156" s="67"/>
      <c r="U156" s="67"/>
    </row>
    <row r="157" spans="1:21" ht="24.95" customHeight="1">
      <c r="A157" s="70"/>
      <c r="B157" s="71"/>
      <c r="C157" s="71"/>
      <c r="D157" s="71"/>
      <c r="E157" s="72"/>
      <c r="F157" s="75"/>
      <c r="G157" s="72"/>
      <c r="H157" s="72"/>
      <c r="I157" s="72"/>
      <c r="J157" s="72"/>
      <c r="K157" s="72"/>
      <c r="L157" s="72"/>
      <c r="M157" s="72"/>
      <c r="N157" s="72"/>
      <c r="O157" s="72"/>
      <c r="P157" s="72"/>
      <c r="Q157" s="121" t="str" cm="1">
        <f t="array" ref="Q157">IF(COUNTA(G157:P157)=0,"",_xlfn.IFS((COUNTIF(G157:P157,"Y")+COUNTIF(G157:P157,"N/A"))=10,"Gold",(COUNTIF(G157:N157,"Y")+COUNTIF(G157:N157,"N/A"))=8,"Silver",COUNTIF(G157:J157,"Y")+COUNTIF(G157:J157,"N/A")=4,"Bronze",(COUNTIF(G157:J157,"Y")+COUNTIF(G157:J157,"N/A"))&lt;4,"Single Use"))</f>
        <v/>
      </c>
      <c r="R157" s="73"/>
      <c r="S157" s="66"/>
      <c r="T157" s="67"/>
      <c r="U157" s="67"/>
    </row>
    <row r="158" spans="1:21" ht="24.95" customHeight="1">
      <c r="A158" s="70"/>
      <c r="B158" s="71"/>
      <c r="C158" s="71"/>
      <c r="D158" s="71"/>
      <c r="E158" s="72"/>
      <c r="F158" s="75"/>
      <c r="G158" s="72"/>
      <c r="H158" s="72"/>
      <c r="I158" s="72"/>
      <c r="J158" s="72"/>
      <c r="K158" s="72"/>
      <c r="L158" s="72"/>
      <c r="M158" s="72"/>
      <c r="N158" s="72"/>
      <c r="O158" s="72"/>
      <c r="P158" s="72"/>
      <c r="Q158" s="121" t="str" cm="1">
        <f t="array" ref="Q158">IF(COUNTA(G158:P158)=0,"",_xlfn.IFS((COUNTIF(G158:P158,"Y")+COUNTIF(G158:P158,"N/A"))=10,"Gold",(COUNTIF(G158:N158,"Y")+COUNTIF(G158:N158,"N/A"))=8,"Silver",COUNTIF(G158:J158,"Y")+COUNTIF(G158:J158,"N/A")=4,"Bronze",(COUNTIF(G158:J158,"Y")+COUNTIF(G158:J158,"N/A"))&lt;4,"Single Use"))</f>
        <v/>
      </c>
      <c r="R158" s="73"/>
      <c r="S158" s="66"/>
      <c r="T158" s="67"/>
      <c r="U158" s="67"/>
    </row>
    <row r="159" spans="1:21" ht="24.95" customHeight="1">
      <c r="A159" s="70"/>
      <c r="B159" s="71"/>
      <c r="C159" s="71"/>
      <c r="D159" s="71"/>
      <c r="E159" s="72"/>
      <c r="F159" s="75"/>
      <c r="G159" s="72"/>
      <c r="H159" s="72"/>
      <c r="I159" s="72"/>
      <c r="J159" s="72"/>
      <c r="K159" s="72"/>
      <c r="L159" s="72"/>
      <c r="M159" s="72"/>
      <c r="N159" s="72"/>
      <c r="O159" s="72"/>
      <c r="P159" s="72"/>
      <c r="Q159" s="121" t="str" cm="1">
        <f t="array" ref="Q159">IF(COUNTA(G159:P159)=0,"",_xlfn.IFS((COUNTIF(G159:P159,"Y")+COUNTIF(G159:P159,"N/A"))=10,"Gold",(COUNTIF(G159:N159,"Y")+COUNTIF(G159:N159,"N/A"))=8,"Silver",COUNTIF(G159:J159,"Y")+COUNTIF(G159:J159,"N/A")=4,"Bronze",(COUNTIF(G159:J159,"Y")+COUNTIF(G159:J159,"N/A"))&lt;4,"Single Use"))</f>
        <v/>
      </c>
      <c r="R159" s="73"/>
      <c r="S159" s="66"/>
      <c r="T159" s="67"/>
      <c r="U159" s="67"/>
    </row>
    <row r="160" spans="1:21" ht="24.95" customHeight="1">
      <c r="A160" s="70"/>
      <c r="B160" s="71"/>
      <c r="C160" s="71"/>
      <c r="D160" s="71"/>
      <c r="E160" s="72"/>
      <c r="F160" s="75"/>
      <c r="G160" s="72"/>
      <c r="H160" s="72"/>
      <c r="I160" s="72"/>
      <c r="J160" s="72"/>
      <c r="K160" s="72"/>
      <c r="L160" s="72"/>
      <c r="M160" s="72"/>
      <c r="N160" s="72"/>
      <c r="O160" s="72"/>
      <c r="P160" s="72"/>
      <c r="Q160" s="121" t="str" cm="1">
        <f t="array" ref="Q160">IF(COUNTA(G160:P160)=0,"",_xlfn.IFS((COUNTIF(G160:P160,"Y")+COUNTIF(G160:P160,"N/A"))=10,"Gold",(COUNTIF(G160:N160,"Y")+COUNTIF(G160:N160,"N/A"))=8,"Silver",COUNTIF(G160:J160,"Y")+COUNTIF(G160:J160,"N/A")=4,"Bronze",(COUNTIF(G160:J160,"Y")+COUNTIF(G160:J160,"N/A"))&lt;4,"Single Use"))</f>
        <v/>
      </c>
      <c r="R160" s="73"/>
      <c r="S160" s="66"/>
      <c r="T160" s="67"/>
      <c r="U160" s="67"/>
    </row>
    <row r="161" spans="1:21" ht="24.95" customHeight="1">
      <c r="A161" s="70"/>
      <c r="B161" s="71"/>
      <c r="C161" s="71"/>
      <c r="D161" s="71"/>
      <c r="E161" s="72"/>
      <c r="F161" s="75"/>
      <c r="G161" s="72"/>
      <c r="H161" s="72"/>
      <c r="I161" s="72"/>
      <c r="J161" s="72"/>
      <c r="K161" s="72"/>
      <c r="L161" s="72"/>
      <c r="M161" s="72"/>
      <c r="N161" s="72"/>
      <c r="O161" s="72"/>
      <c r="P161" s="72"/>
      <c r="Q161" s="121" t="str" cm="1">
        <f t="array" ref="Q161">IF(COUNTA(G161:P161)=0,"",_xlfn.IFS((COUNTIF(G161:P161,"Y")+COUNTIF(G161:P161,"N/A"))=10,"Gold",(COUNTIF(G161:N161,"Y")+COUNTIF(G161:N161,"N/A"))=8,"Silver",COUNTIF(G161:J161,"Y")+COUNTIF(G161:J161,"N/A")=4,"Bronze",(COUNTIF(G161:J161,"Y")+COUNTIF(G161:J161,"N/A"))&lt;4,"Single Use"))</f>
        <v/>
      </c>
      <c r="R161" s="73"/>
      <c r="S161" s="66"/>
      <c r="T161" s="67"/>
      <c r="U161" s="67"/>
    </row>
    <row r="162" spans="1:21" ht="24.95" customHeight="1">
      <c r="A162" s="70"/>
      <c r="B162" s="71"/>
      <c r="C162" s="71"/>
      <c r="D162" s="71"/>
      <c r="E162" s="72"/>
      <c r="F162" s="75"/>
      <c r="G162" s="72"/>
      <c r="H162" s="72"/>
      <c r="I162" s="72"/>
      <c r="J162" s="72"/>
      <c r="K162" s="72"/>
      <c r="L162" s="72"/>
      <c r="M162" s="72"/>
      <c r="N162" s="72"/>
      <c r="O162" s="72"/>
      <c r="P162" s="72"/>
      <c r="Q162" s="121" t="str" cm="1">
        <f t="array" ref="Q162">IF(COUNTA(G162:P162)=0,"",_xlfn.IFS((COUNTIF(G162:P162,"Y")+COUNTIF(G162:P162,"N/A"))=10,"Gold",(COUNTIF(G162:N162,"Y")+COUNTIF(G162:N162,"N/A"))=8,"Silver",COUNTIF(G162:J162,"Y")+COUNTIF(G162:J162,"N/A")=4,"Bronze",(COUNTIF(G162:J162,"Y")+COUNTIF(G162:J162,"N/A"))&lt;4,"Single Use"))</f>
        <v/>
      </c>
      <c r="R162" s="73"/>
      <c r="S162" s="66"/>
      <c r="T162" s="67"/>
      <c r="U162" s="67"/>
    </row>
    <row r="163" spans="1:21" ht="24.95" customHeight="1">
      <c r="A163" s="70"/>
      <c r="B163" s="71"/>
      <c r="C163" s="71"/>
      <c r="D163" s="71"/>
      <c r="E163" s="72"/>
      <c r="F163" s="75"/>
      <c r="G163" s="72"/>
      <c r="H163" s="72"/>
      <c r="I163" s="72"/>
      <c r="J163" s="72"/>
      <c r="K163" s="72"/>
      <c r="L163" s="72"/>
      <c r="M163" s="72"/>
      <c r="N163" s="72"/>
      <c r="O163" s="72"/>
      <c r="P163" s="72"/>
      <c r="Q163" s="121" t="str" cm="1">
        <f t="array" ref="Q163">IF(COUNTA(G163:P163)=0,"",_xlfn.IFS((COUNTIF(G163:P163,"Y")+COUNTIF(G163:P163,"N/A"))=10,"Gold",(COUNTIF(G163:N163,"Y")+COUNTIF(G163:N163,"N/A"))=8,"Silver",COUNTIF(G163:J163,"Y")+COUNTIF(G163:J163,"N/A")=4,"Bronze",(COUNTIF(G163:J163,"Y")+COUNTIF(G163:J163,"N/A"))&lt;4,"Single Use"))</f>
        <v/>
      </c>
      <c r="R163" s="73"/>
      <c r="S163" s="66"/>
      <c r="T163" s="67"/>
      <c r="U163" s="67"/>
    </row>
    <row r="164" spans="1:21" ht="24.95" customHeight="1">
      <c r="A164" s="70"/>
      <c r="B164" s="71"/>
      <c r="C164" s="71"/>
      <c r="D164" s="71"/>
      <c r="E164" s="72"/>
      <c r="F164" s="75"/>
      <c r="G164" s="72"/>
      <c r="H164" s="72"/>
      <c r="I164" s="72"/>
      <c r="J164" s="72"/>
      <c r="K164" s="72"/>
      <c r="L164" s="72"/>
      <c r="M164" s="72"/>
      <c r="N164" s="72"/>
      <c r="O164" s="72"/>
      <c r="P164" s="72"/>
      <c r="Q164" s="121" t="str" cm="1">
        <f t="array" ref="Q164">IF(COUNTA(G164:P164)=0,"",_xlfn.IFS((COUNTIF(G164:P164,"Y")+COUNTIF(G164:P164,"N/A"))=10,"Gold",(COUNTIF(G164:N164,"Y")+COUNTIF(G164:N164,"N/A"))=8,"Silver",COUNTIF(G164:J164,"Y")+COUNTIF(G164:J164,"N/A")=4,"Bronze",(COUNTIF(G164:J164,"Y")+COUNTIF(G164:J164,"N/A"))&lt;4,"Single Use"))</f>
        <v/>
      </c>
      <c r="R164" s="73"/>
      <c r="S164" s="66"/>
      <c r="T164" s="67"/>
      <c r="U164" s="67"/>
    </row>
    <row r="165" spans="1:21" ht="24.95" customHeight="1">
      <c r="A165" s="70"/>
      <c r="B165" s="71"/>
      <c r="C165" s="71"/>
      <c r="D165" s="71"/>
      <c r="E165" s="72"/>
      <c r="F165" s="75"/>
      <c r="G165" s="72"/>
      <c r="H165" s="72"/>
      <c r="I165" s="72"/>
      <c r="J165" s="72"/>
      <c r="K165" s="72"/>
      <c r="L165" s="72"/>
      <c r="M165" s="72"/>
      <c r="N165" s="72"/>
      <c r="O165" s="72"/>
      <c r="P165" s="72"/>
      <c r="Q165" s="121" t="str" cm="1">
        <f t="array" ref="Q165">IF(COUNTA(G165:P165)=0,"",_xlfn.IFS((COUNTIF(G165:P165,"Y")+COUNTIF(G165:P165,"N/A"))=10,"Gold",(COUNTIF(G165:N165,"Y")+COUNTIF(G165:N165,"N/A"))=8,"Silver",COUNTIF(G165:J165,"Y")+COUNTIF(G165:J165,"N/A")=4,"Bronze",(COUNTIF(G165:J165,"Y")+COUNTIF(G165:J165,"N/A"))&lt;4,"Single Use"))</f>
        <v/>
      </c>
      <c r="R165" s="73"/>
      <c r="S165" s="66"/>
      <c r="T165" s="67"/>
      <c r="U165" s="67"/>
    </row>
    <row r="166" spans="1:21" ht="24.95" customHeight="1">
      <c r="A166" s="70"/>
      <c r="B166" s="71"/>
      <c r="C166" s="71"/>
      <c r="D166" s="71"/>
      <c r="E166" s="72"/>
      <c r="F166" s="75"/>
      <c r="G166" s="72"/>
      <c r="H166" s="72"/>
      <c r="I166" s="72"/>
      <c r="J166" s="72"/>
      <c r="K166" s="72"/>
      <c r="L166" s="72"/>
      <c r="M166" s="72"/>
      <c r="N166" s="72"/>
      <c r="O166" s="72"/>
      <c r="P166" s="72"/>
      <c r="Q166" s="121" t="str" cm="1">
        <f t="array" ref="Q166">IF(COUNTA(G166:P166)=0,"",_xlfn.IFS((COUNTIF(G166:P166,"Y")+COUNTIF(G166:P166,"N/A"))=10,"Gold",(COUNTIF(G166:N166,"Y")+COUNTIF(G166:N166,"N/A"))=8,"Silver",COUNTIF(G166:J166,"Y")+COUNTIF(G166:J166,"N/A")=4,"Bronze",(COUNTIF(G166:J166,"Y")+COUNTIF(G166:J166,"N/A"))&lt;4,"Single Use"))</f>
        <v/>
      </c>
      <c r="R166" s="73"/>
      <c r="S166" s="66"/>
      <c r="T166" s="67"/>
      <c r="U166" s="67"/>
    </row>
    <row r="167" spans="1:21" ht="24.95" customHeight="1">
      <c r="A167" s="70"/>
      <c r="B167" s="71"/>
      <c r="C167" s="71"/>
      <c r="D167" s="71"/>
      <c r="E167" s="72"/>
      <c r="F167" s="75"/>
      <c r="G167" s="72"/>
      <c r="H167" s="72"/>
      <c r="I167" s="72"/>
      <c r="J167" s="72"/>
      <c r="K167" s="72"/>
      <c r="L167" s="72"/>
      <c r="M167" s="72"/>
      <c r="N167" s="72"/>
      <c r="O167" s="72"/>
      <c r="P167" s="72"/>
      <c r="Q167" s="121" t="str" cm="1">
        <f t="array" ref="Q167">IF(COUNTA(G167:P167)=0,"",_xlfn.IFS((COUNTIF(G167:P167,"Y")+COUNTIF(G167:P167,"N/A"))=10,"Gold",(COUNTIF(G167:N167,"Y")+COUNTIF(G167:N167,"N/A"))=8,"Silver",COUNTIF(G167:J167,"Y")+COUNTIF(G167:J167,"N/A")=4,"Bronze",(COUNTIF(G167:J167,"Y")+COUNTIF(G167:J167,"N/A"))&lt;4,"Single Use"))</f>
        <v/>
      </c>
      <c r="R167" s="73"/>
      <c r="S167" s="66"/>
      <c r="T167" s="67"/>
      <c r="U167" s="67"/>
    </row>
    <row r="168" spans="1:21" ht="24.95" customHeight="1">
      <c r="A168" s="70"/>
      <c r="B168" s="71"/>
      <c r="C168" s="71"/>
      <c r="D168" s="71"/>
      <c r="E168" s="72"/>
      <c r="F168" s="75"/>
      <c r="G168" s="72"/>
      <c r="H168" s="72"/>
      <c r="I168" s="72"/>
      <c r="J168" s="72"/>
      <c r="K168" s="72"/>
      <c r="L168" s="72"/>
      <c r="M168" s="72"/>
      <c r="N168" s="72"/>
      <c r="O168" s="72"/>
      <c r="P168" s="72"/>
      <c r="Q168" s="121" t="str" cm="1">
        <f t="array" ref="Q168">IF(COUNTA(G168:P168)=0,"",_xlfn.IFS((COUNTIF(G168:P168,"Y")+COUNTIF(G168:P168,"N/A"))=10,"Gold",(COUNTIF(G168:N168,"Y")+COUNTIF(G168:N168,"N/A"))=8,"Silver",COUNTIF(G168:J168,"Y")+COUNTIF(G168:J168,"N/A")=4,"Bronze",(COUNTIF(G168:J168,"Y")+COUNTIF(G168:J168,"N/A"))&lt;4,"Single Use"))</f>
        <v/>
      </c>
      <c r="R168" s="73"/>
      <c r="S168" s="66"/>
      <c r="T168" s="67"/>
      <c r="U168" s="67"/>
    </row>
    <row r="169" spans="1:21" ht="24.95" customHeight="1">
      <c r="A169" s="70"/>
      <c r="B169" s="71"/>
      <c r="C169" s="71"/>
      <c r="D169" s="71"/>
      <c r="E169" s="72"/>
      <c r="F169" s="75"/>
      <c r="G169" s="72"/>
      <c r="H169" s="72"/>
      <c r="I169" s="72"/>
      <c r="J169" s="72"/>
      <c r="K169" s="72"/>
      <c r="L169" s="72"/>
      <c r="M169" s="72"/>
      <c r="N169" s="72"/>
      <c r="O169" s="72"/>
      <c r="P169" s="72"/>
      <c r="Q169" s="121" t="str" cm="1">
        <f t="array" ref="Q169">IF(COUNTA(G169:P169)=0,"",_xlfn.IFS((COUNTIF(G169:P169,"Y")+COUNTIF(G169:P169,"N/A"))=10,"Gold",(COUNTIF(G169:N169,"Y")+COUNTIF(G169:N169,"N/A"))=8,"Silver",COUNTIF(G169:J169,"Y")+COUNTIF(G169:J169,"N/A")=4,"Bronze",(COUNTIF(G169:J169,"Y")+COUNTIF(G169:J169,"N/A"))&lt;4,"Single Use"))</f>
        <v/>
      </c>
      <c r="R169" s="73"/>
      <c r="S169" s="66"/>
      <c r="T169" s="67"/>
      <c r="U169" s="67"/>
    </row>
    <row r="170" spans="1:21" ht="24.95" customHeight="1">
      <c r="A170" s="70"/>
      <c r="B170" s="71"/>
      <c r="C170" s="71"/>
      <c r="D170" s="71"/>
      <c r="E170" s="72"/>
      <c r="F170" s="75"/>
      <c r="G170" s="72"/>
      <c r="H170" s="72"/>
      <c r="I170" s="72"/>
      <c r="J170" s="72"/>
      <c r="K170" s="72"/>
      <c r="L170" s="72"/>
      <c r="M170" s="72"/>
      <c r="N170" s="72"/>
      <c r="O170" s="72"/>
      <c r="P170" s="72"/>
      <c r="Q170" s="121" t="str" cm="1">
        <f t="array" ref="Q170">IF(COUNTA(G170:P170)=0,"",_xlfn.IFS((COUNTIF(G170:P170,"Y")+COUNTIF(G170:P170,"N/A"))=10,"Gold",(COUNTIF(G170:N170,"Y")+COUNTIF(G170:N170,"N/A"))=8,"Silver",COUNTIF(G170:J170,"Y")+COUNTIF(G170:J170,"N/A")=4,"Bronze",(COUNTIF(G170:J170,"Y")+COUNTIF(G170:J170,"N/A"))&lt;4,"Single Use"))</f>
        <v/>
      </c>
      <c r="R170" s="73"/>
      <c r="S170" s="66"/>
      <c r="T170" s="67"/>
      <c r="U170" s="67"/>
    </row>
    <row r="171" spans="1:21" ht="24.95" customHeight="1">
      <c r="A171" s="70"/>
      <c r="B171" s="71"/>
      <c r="C171" s="71"/>
      <c r="D171" s="71"/>
      <c r="E171" s="72"/>
      <c r="F171" s="75"/>
      <c r="G171" s="72"/>
      <c r="H171" s="72"/>
      <c r="I171" s="72"/>
      <c r="J171" s="72"/>
      <c r="K171" s="72"/>
      <c r="L171" s="72"/>
      <c r="M171" s="72"/>
      <c r="N171" s="72"/>
      <c r="O171" s="72"/>
      <c r="P171" s="72"/>
      <c r="Q171" s="121" t="str" cm="1">
        <f t="array" ref="Q171">IF(COUNTA(G171:P171)=0,"",_xlfn.IFS((COUNTIF(G171:P171,"Y")+COUNTIF(G171:P171,"N/A"))=10,"Gold",(COUNTIF(G171:N171,"Y")+COUNTIF(G171:N171,"N/A"))=8,"Silver",COUNTIF(G171:J171,"Y")+COUNTIF(G171:J171,"N/A")=4,"Bronze",(COUNTIF(G171:J171,"Y")+COUNTIF(G171:J171,"N/A"))&lt;4,"Single Use"))</f>
        <v/>
      </c>
      <c r="R171" s="73"/>
      <c r="S171" s="66"/>
      <c r="T171" s="67"/>
      <c r="U171" s="67"/>
    </row>
    <row r="172" spans="1:21" ht="24.95" customHeight="1">
      <c r="A172" s="70"/>
      <c r="B172" s="71"/>
      <c r="C172" s="71"/>
      <c r="D172" s="71"/>
      <c r="E172" s="72"/>
      <c r="F172" s="75"/>
      <c r="G172" s="72"/>
      <c r="H172" s="72"/>
      <c r="I172" s="72"/>
      <c r="J172" s="72"/>
      <c r="K172" s="72"/>
      <c r="L172" s="72"/>
      <c r="M172" s="72"/>
      <c r="N172" s="72"/>
      <c r="O172" s="72"/>
      <c r="P172" s="72"/>
      <c r="Q172" s="121" t="str" cm="1">
        <f t="array" ref="Q172">IF(COUNTA(G172:P172)=0,"",_xlfn.IFS((COUNTIF(G172:P172,"Y")+COUNTIF(G172:P172,"N/A"))=10,"Gold",(COUNTIF(G172:N172,"Y")+COUNTIF(G172:N172,"N/A"))=8,"Silver",COUNTIF(G172:J172,"Y")+COUNTIF(G172:J172,"N/A")=4,"Bronze",(COUNTIF(G172:J172,"Y")+COUNTIF(G172:J172,"N/A"))&lt;4,"Single Use"))</f>
        <v/>
      </c>
      <c r="R172" s="73"/>
      <c r="S172" s="66"/>
      <c r="T172" s="67"/>
      <c r="U172" s="67"/>
    </row>
    <row r="173" spans="1:21" ht="24.95" customHeight="1">
      <c r="A173" s="70"/>
      <c r="B173" s="71"/>
      <c r="C173" s="71"/>
      <c r="D173" s="71"/>
      <c r="E173" s="72"/>
      <c r="F173" s="75"/>
      <c r="G173" s="72"/>
      <c r="H173" s="72"/>
      <c r="I173" s="72"/>
      <c r="J173" s="72"/>
      <c r="K173" s="72"/>
      <c r="L173" s="72"/>
      <c r="M173" s="72"/>
      <c r="N173" s="72"/>
      <c r="O173" s="72"/>
      <c r="P173" s="72"/>
      <c r="Q173" s="121" t="str" cm="1">
        <f t="array" ref="Q173">IF(COUNTA(G173:P173)=0,"",_xlfn.IFS((COUNTIF(G173:P173,"Y")+COUNTIF(G173:P173,"N/A"))=10,"Gold",(COUNTIF(G173:N173,"Y")+COUNTIF(G173:N173,"N/A"))=8,"Silver",COUNTIF(G173:J173,"Y")+COUNTIF(G173:J173,"N/A")=4,"Bronze",(COUNTIF(G173:J173,"Y")+COUNTIF(G173:J173,"N/A"))&lt;4,"Single Use"))</f>
        <v/>
      </c>
      <c r="R173" s="73"/>
      <c r="S173" s="66"/>
      <c r="T173" s="67"/>
      <c r="U173" s="67"/>
    </row>
    <row r="174" spans="1:21" ht="24.95" customHeight="1">
      <c r="A174" s="70"/>
      <c r="B174" s="71"/>
      <c r="C174" s="71"/>
      <c r="D174" s="71"/>
      <c r="E174" s="72"/>
      <c r="F174" s="75"/>
      <c r="G174" s="72"/>
      <c r="H174" s="72"/>
      <c r="I174" s="72"/>
      <c r="J174" s="72"/>
      <c r="K174" s="72"/>
      <c r="L174" s="72"/>
      <c r="M174" s="72"/>
      <c r="N174" s="72"/>
      <c r="O174" s="72"/>
      <c r="P174" s="72"/>
      <c r="Q174" s="121" t="str" cm="1">
        <f t="array" ref="Q174">IF(COUNTA(G174:P174)=0,"",_xlfn.IFS((COUNTIF(G174:P174,"Y")+COUNTIF(G174:P174,"N/A"))=10,"Gold",(COUNTIF(G174:N174,"Y")+COUNTIF(G174:N174,"N/A"))=8,"Silver",COUNTIF(G174:J174,"Y")+COUNTIF(G174:J174,"N/A")=4,"Bronze",(COUNTIF(G174:J174,"Y")+COUNTIF(G174:J174,"N/A"))&lt;4,"Single Use"))</f>
        <v/>
      </c>
      <c r="R174" s="73"/>
      <c r="S174" s="66"/>
      <c r="T174" s="67"/>
      <c r="U174" s="67"/>
    </row>
    <row r="175" spans="1:21" ht="24.95" customHeight="1">
      <c r="A175" s="70"/>
      <c r="B175" s="71"/>
      <c r="C175" s="71"/>
      <c r="D175" s="71"/>
      <c r="E175" s="72"/>
      <c r="F175" s="75"/>
      <c r="G175" s="72"/>
      <c r="H175" s="72"/>
      <c r="I175" s="72"/>
      <c r="J175" s="72"/>
      <c r="K175" s="72"/>
      <c r="L175" s="72"/>
      <c r="M175" s="72"/>
      <c r="N175" s="72"/>
      <c r="O175" s="72"/>
      <c r="P175" s="72"/>
      <c r="Q175" s="121" t="str" cm="1">
        <f t="array" ref="Q175">IF(COUNTA(G175:P175)=0,"",_xlfn.IFS((COUNTIF(G175:P175,"Y")+COUNTIF(G175:P175,"N/A"))=10,"Gold",(COUNTIF(G175:N175,"Y")+COUNTIF(G175:N175,"N/A"))=8,"Silver",COUNTIF(G175:J175,"Y")+COUNTIF(G175:J175,"N/A")=4,"Bronze",(COUNTIF(G175:J175,"Y")+COUNTIF(G175:J175,"N/A"))&lt;4,"Single Use"))</f>
        <v/>
      </c>
      <c r="R175" s="73"/>
      <c r="S175" s="66"/>
      <c r="T175" s="67"/>
      <c r="U175" s="67"/>
    </row>
    <row r="176" spans="1:21" ht="24.95" customHeight="1">
      <c r="A176" s="70"/>
      <c r="B176" s="71"/>
      <c r="C176" s="71"/>
      <c r="D176" s="71"/>
      <c r="E176" s="72"/>
      <c r="F176" s="75"/>
      <c r="G176" s="72"/>
      <c r="H176" s="72"/>
      <c r="I176" s="72"/>
      <c r="J176" s="72"/>
      <c r="K176" s="72"/>
      <c r="L176" s="72"/>
      <c r="M176" s="72"/>
      <c r="N176" s="72"/>
      <c r="O176" s="72"/>
      <c r="P176" s="72"/>
      <c r="Q176" s="121" t="str" cm="1">
        <f t="array" ref="Q176">IF(COUNTA(G176:P176)=0,"",_xlfn.IFS((COUNTIF(G176:P176,"Y")+COUNTIF(G176:P176,"N/A"))=10,"Gold",(COUNTIF(G176:N176,"Y")+COUNTIF(G176:N176,"N/A"))=8,"Silver",COUNTIF(G176:J176,"Y")+COUNTIF(G176:J176,"N/A")=4,"Bronze",(COUNTIF(G176:J176,"Y")+COUNTIF(G176:J176,"N/A"))&lt;4,"Single Use"))</f>
        <v/>
      </c>
      <c r="R176" s="73"/>
      <c r="S176" s="66"/>
      <c r="T176" s="67"/>
      <c r="U176" s="67"/>
    </row>
    <row r="177" spans="1:21" ht="24.95" customHeight="1">
      <c r="A177" s="70"/>
      <c r="B177" s="71"/>
      <c r="C177" s="71"/>
      <c r="D177" s="71"/>
      <c r="E177" s="72"/>
      <c r="F177" s="75"/>
      <c r="G177" s="72"/>
      <c r="H177" s="72"/>
      <c r="I177" s="72"/>
      <c r="J177" s="72"/>
      <c r="K177" s="72"/>
      <c r="L177" s="72"/>
      <c r="M177" s="72"/>
      <c r="N177" s="72"/>
      <c r="O177" s="72"/>
      <c r="P177" s="72"/>
      <c r="Q177" s="121" t="str" cm="1">
        <f t="array" ref="Q177">IF(COUNTA(G177:P177)=0,"",_xlfn.IFS((COUNTIF(G177:P177,"Y")+COUNTIF(G177:P177,"N/A"))=10,"Gold",(COUNTIF(G177:N177,"Y")+COUNTIF(G177:N177,"N/A"))=8,"Silver",COUNTIF(G177:J177,"Y")+COUNTIF(G177:J177,"N/A")=4,"Bronze",(COUNTIF(G177:J177,"Y")+COUNTIF(G177:J177,"N/A"))&lt;4,"Single Use"))</f>
        <v/>
      </c>
      <c r="R177" s="73"/>
      <c r="S177" s="66"/>
      <c r="T177" s="67"/>
      <c r="U177" s="67"/>
    </row>
    <row r="178" spans="1:21" ht="24.95" customHeight="1">
      <c r="A178" s="70"/>
      <c r="B178" s="71"/>
      <c r="C178" s="71"/>
      <c r="D178" s="71"/>
      <c r="E178" s="72"/>
      <c r="F178" s="75"/>
      <c r="G178" s="72"/>
      <c r="H178" s="72"/>
      <c r="I178" s="72"/>
      <c r="J178" s="72"/>
      <c r="K178" s="72"/>
      <c r="L178" s="72"/>
      <c r="M178" s="72"/>
      <c r="N178" s="72"/>
      <c r="O178" s="72"/>
      <c r="P178" s="72"/>
      <c r="Q178" s="121" t="str" cm="1">
        <f t="array" ref="Q178">IF(COUNTA(G178:P178)=0,"",_xlfn.IFS((COUNTIF(G178:P178,"Y")+COUNTIF(G178:P178,"N/A"))=10,"Gold",(COUNTIF(G178:N178,"Y")+COUNTIF(G178:N178,"N/A"))=8,"Silver",COUNTIF(G178:J178,"Y")+COUNTIF(G178:J178,"N/A")=4,"Bronze",(COUNTIF(G178:J178,"Y")+COUNTIF(G178:J178,"N/A"))&lt;4,"Single Use"))</f>
        <v/>
      </c>
      <c r="R178" s="73"/>
      <c r="S178" s="66"/>
      <c r="T178" s="67"/>
      <c r="U178" s="67"/>
    </row>
    <row r="179" spans="1:21" ht="24.95" customHeight="1">
      <c r="A179" s="70"/>
      <c r="B179" s="71"/>
      <c r="C179" s="71"/>
      <c r="D179" s="71"/>
      <c r="E179" s="72"/>
      <c r="F179" s="75"/>
      <c r="G179" s="72"/>
      <c r="H179" s="72"/>
      <c r="I179" s="72"/>
      <c r="J179" s="72"/>
      <c r="K179" s="72"/>
      <c r="L179" s="72"/>
      <c r="M179" s="72"/>
      <c r="N179" s="72"/>
      <c r="O179" s="72"/>
      <c r="P179" s="72"/>
      <c r="Q179" s="121" t="str" cm="1">
        <f t="array" ref="Q179">IF(COUNTA(G179:P179)=0,"",_xlfn.IFS((COUNTIF(G179:P179,"Y")+COUNTIF(G179:P179,"N/A"))=10,"Gold",(COUNTIF(G179:N179,"Y")+COUNTIF(G179:N179,"N/A"))=8,"Silver",COUNTIF(G179:J179,"Y")+COUNTIF(G179:J179,"N/A")=4,"Bronze",(COUNTIF(G179:J179,"Y")+COUNTIF(G179:J179,"N/A"))&lt;4,"Single Use"))</f>
        <v/>
      </c>
      <c r="R179" s="73"/>
      <c r="S179" s="66"/>
      <c r="T179" s="67"/>
      <c r="U179" s="67"/>
    </row>
    <row r="180" spans="1:21" ht="24.95" customHeight="1">
      <c r="A180" s="70"/>
      <c r="B180" s="71"/>
      <c r="C180" s="71"/>
      <c r="D180" s="71"/>
      <c r="E180" s="72"/>
      <c r="F180" s="75"/>
      <c r="G180" s="72"/>
      <c r="H180" s="72"/>
      <c r="I180" s="72"/>
      <c r="J180" s="72"/>
      <c r="K180" s="72"/>
      <c r="L180" s="72"/>
      <c r="M180" s="72"/>
      <c r="N180" s="72"/>
      <c r="O180" s="72"/>
      <c r="P180" s="72"/>
      <c r="Q180" s="121" t="str" cm="1">
        <f t="array" ref="Q180">IF(COUNTA(G180:P180)=0,"",_xlfn.IFS((COUNTIF(G180:P180,"Y")+COUNTIF(G180:P180,"N/A"))=10,"Gold",(COUNTIF(G180:N180,"Y")+COUNTIF(G180:N180,"N/A"))=8,"Silver",COUNTIF(G180:J180,"Y")+COUNTIF(G180:J180,"N/A")=4,"Bronze",(COUNTIF(G180:J180,"Y")+COUNTIF(G180:J180,"N/A"))&lt;4,"Single Use"))</f>
        <v/>
      </c>
      <c r="R180" s="73"/>
      <c r="S180" s="66"/>
      <c r="T180" s="67"/>
      <c r="U180" s="67"/>
    </row>
    <row r="181" spans="1:21" ht="24.95" customHeight="1">
      <c r="A181" s="70"/>
      <c r="B181" s="71"/>
      <c r="C181" s="71"/>
      <c r="D181" s="71"/>
      <c r="E181" s="72"/>
      <c r="F181" s="75"/>
      <c r="G181" s="72"/>
      <c r="H181" s="72"/>
      <c r="I181" s="72"/>
      <c r="J181" s="72"/>
      <c r="K181" s="72"/>
      <c r="L181" s="72"/>
      <c r="M181" s="72"/>
      <c r="N181" s="72"/>
      <c r="O181" s="72"/>
      <c r="P181" s="72"/>
      <c r="Q181" s="121" t="str" cm="1">
        <f t="array" ref="Q181">IF(COUNTA(G181:P181)=0,"",_xlfn.IFS((COUNTIF(G181:P181,"Y")+COUNTIF(G181:P181,"N/A"))=10,"Gold",(COUNTIF(G181:N181,"Y")+COUNTIF(G181:N181,"N/A"))=8,"Silver",COUNTIF(G181:J181,"Y")+COUNTIF(G181:J181,"N/A")=4,"Bronze",(COUNTIF(G181:J181,"Y")+COUNTIF(G181:J181,"N/A"))&lt;4,"Single Use"))</f>
        <v/>
      </c>
      <c r="R181" s="73"/>
      <c r="S181" s="66"/>
      <c r="T181" s="67"/>
      <c r="U181" s="67"/>
    </row>
    <row r="182" spans="1:21" ht="24.95" customHeight="1">
      <c r="A182" s="70"/>
      <c r="B182" s="71"/>
      <c r="C182" s="71"/>
      <c r="D182" s="71"/>
      <c r="E182" s="72"/>
      <c r="F182" s="75"/>
      <c r="G182" s="72"/>
      <c r="H182" s="72"/>
      <c r="I182" s="72"/>
      <c r="J182" s="72"/>
      <c r="K182" s="72"/>
      <c r="L182" s="72"/>
      <c r="M182" s="72"/>
      <c r="N182" s="72"/>
      <c r="O182" s="72"/>
      <c r="P182" s="72"/>
      <c r="Q182" s="121" t="str" cm="1">
        <f t="array" ref="Q182">IF(COUNTA(G182:P182)=0,"",_xlfn.IFS((COUNTIF(G182:P182,"Y")+COUNTIF(G182:P182,"N/A"))=10,"Gold",(COUNTIF(G182:N182,"Y")+COUNTIF(G182:N182,"N/A"))=8,"Silver",COUNTIF(G182:J182,"Y")+COUNTIF(G182:J182,"N/A")=4,"Bronze",(COUNTIF(G182:J182,"Y")+COUNTIF(G182:J182,"N/A"))&lt;4,"Single Use"))</f>
        <v/>
      </c>
      <c r="R182" s="73"/>
      <c r="S182" s="66"/>
      <c r="T182" s="67"/>
      <c r="U182" s="67"/>
    </row>
    <row r="183" spans="1:21" ht="24.95" customHeight="1">
      <c r="A183" s="70"/>
      <c r="B183" s="71"/>
      <c r="C183" s="71"/>
      <c r="D183" s="71"/>
      <c r="E183" s="72"/>
      <c r="F183" s="75"/>
      <c r="G183" s="72"/>
      <c r="H183" s="72"/>
      <c r="I183" s="72"/>
      <c r="J183" s="72"/>
      <c r="K183" s="72"/>
      <c r="L183" s="72"/>
      <c r="M183" s="72"/>
      <c r="N183" s="72"/>
      <c r="O183" s="72"/>
      <c r="P183" s="72"/>
      <c r="Q183" s="121" t="str" cm="1">
        <f t="array" ref="Q183">IF(COUNTA(G183:P183)=0,"",_xlfn.IFS((COUNTIF(G183:P183,"Y")+COUNTIF(G183:P183,"N/A"))=10,"Gold",(COUNTIF(G183:N183,"Y")+COUNTIF(G183:N183,"N/A"))=8,"Silver",COUNTIF(G183:J183,"Y")+COUNTIF(G183:J183,"N/A")=4,"Bronze",(COUNTIF(G183:J183,"Y")+COUNTIF(G183:J183,"N/A"))&lt;4,"Single Use"))</f>
        <v/>
      </c>
      <c r="R183" s="73"/>
      <c r="S183" s="66"/>
      <c r="T183" s="67"/>
      <c r="U183" s="67"/>
    </row>
    <row r="184" spans="1:21" ht="24.95" customHeight="1">
      <c r="A184" s="70"/>
      <c r="B184" s="71"/>
      <c r="C184" s="71"/>
      <c r="D184" s="71"/>
      <c r="E184" s="72"/>
      <c r="F184" s="75"/>
      <c r="G184" s="72"/>
      <c r="H184" s="72"/>
      <c r="I184" s="72"/>
      <c r="J184" s="72"/>
      <c r="K184" s="72"/>
      <c r="L184" s="72"/>
      <c r="M184" s="72"/>
      <c r="N184" s="72"/>
      <c r="O184" s="72"/>
      <c r="P184" s="72"/>
      <c r="Q184" s="121" t="str" cm="1">
        <f t="array" ref="Q184">IF(COUNTA(G184:P184)=0,"",_xlfn.IFS((COUNTIF(G184:P184,"Y")+COUNTIF(G184:P184,"N/A"))=10,"Gold",(COUNTIF(G184:N184,"Y")+COUNTIF(G184:N184,"N/A"))=8,"Silver",COUNTIF(G184:J184,"Y")+COUNTIF(G184:J184,"N/A")=4,"Bronze",(COUNTIF(G184:J184,"Y")+COUNTIF(G184:J184,"N/A"))&lt;4,"Single Use"))</f>
        <v/>
      </c>
      <c r="R184" s="73"/>
      <c r="S184" s="66"/>
      <c r="T184" s="67"/>
      <c r="U184" s="67"/>
    </row>
    <row r="185" spans="1:21" ht="24.95" customHeight="1">
      <c r="A185" s="70"/>
      <c r="B185" s="71"/>
      <c r="C185" s="71"/>
      <c r="D185" s="71"/>
      <c r="E185" s="72"/>
      <c r="F185" s="75"/>
      <c r="G185" s="72"/>
      <c r="H185" s="72"/>
      <c r="I185" s="72"/>
      <c r="J185" s="72"/>
      <c r="K185" s="72"/>
      <c r="L185" s="72"/>
      <c r="M185" s="72"/>
      <c r="N185" s="72"/>
      <c r="O185" s="72"/>
      <c r="P185" s="72"/>
      <c r="Q185" s="121" t="str" cm="1">
        <f t="array" ref="Q185">IF(COUNTA(G185:P185)=0,"",_xlfn.IFS((COUNTIF(G185:P185,"Y")+COUNTIF(G185:P185,"N/A"))=10,"Gold",(COUNTIF(G185:N185,"Y")+COUNTIF(G185:N185,"N/A"))=8,"Silver",COUNTIF(G185:J185,"Y")+COUNTIF(G185:J185,"N/A")=4,"Bronze",(COUNTIF(G185:J185,"Y")+COUNTIF(G185:J185,"N/A"))&lt;4,"Single Use"))</f>
        <v/>
      </c>
      <c r="R185" s="73"/>
      <c r="S185" s="66"/>
      <c r="T185" s="67"/>
      <c r="U185" s="67"/>
    </row>
    <row r="186" spans="1:21" ht="24.95" customHeight="1">
      <c r="A186" s="70"/>
      <c r="B186" s="71"/>
      <c r="C186" s="71"/>
      <c r="D186" s="71"/>
      <c r="E186" s="72"/>
      <c r="F186" s="75"/>
      <c r="G186" s="72"/>
      <c r="H186" s="72"/>
      <c r="I186" s="72"/>
      <c r="J186" s="72"/>
      <c r="K186" s="72"/>
      <c r="L186" s="72"/>
      <c r="M186" s="72"/>
      <c r="N186" s="72"/>
      <c r="O186" s="72"/>
      <c r="P186" s="72"/>
      <c r="Q186" s="121" t="str" cm="1">
        <f t="array" ref="Q186">IF(COUNTA(G186:P186)=0,"",_xlfn.IFS((COUNTIF(G186:P186,"Y")+COUNTIF(G186:P186,"N/A"))=10,"Gold",(COUNTIF(G186:N186,"Y")+COUNTIF(G186:N186,"N/A"))=8,"Silver",COUNTIF(G186:J186,"Y")+COUNTIF(G186:J186,"N/A")=4,"Bronze",(COUNTIF(G186:J186,"Y")+COUNTIF(G186:J186,"N/A"))&lt;4,"Single Use"))</f>
        <v/>
      </c>
      <c r="R186" s="73"/>
      <c r="S186" s="66"/>
      <c r="T186" s="67"/>
      <c r="U186" s="67"/>
    </row>
    <row r="187" spans="1:21" ht="24.95" customHeight="1">
      <c r="A187" s="70"/>
      <c r="B187" s="71"/>
      <c r="C187" s="71"/>
      <c r="D187" s="71"/>
      <c r="E187" s="72"/>
      <c r="F187" s="75"/>
      <c r="G187" s="72"/>
      <c r="H187" s="72"/>
      <c r="I187" s="72"/>
      <c r="J187" s="72"/>
      <c r="K187" s="72"/>
      <c r="L187" s="72"/>
      <c r="M187" s="72"/>
      <c r="N187" s="72"/>
      <c r="O187" s="72"/>
      <c r="P187" s="72"/>
      <c r="Q187" s="121" t="str" cm="1">
        <f t="array" ref="Q187">IF(COUNTA(G187:P187)=0,"",_xlfn.IFS((COUNTIF(G187:P187,"Y")+COUNTIF(G187:P187,"N/A"))=10,"Gold",(COUNTIF(G187:N187,"Y")+COUNTIF(G187:N187,"N/A"))=8,"Silver",COUNTIF(G187:J187,"Y")+COUNTIF(G187:J187,"N/A")=4,"Bronze",(COUNTIF(G187:J187,"Y")+COUNTIF(G187:J187,"N/A"))&lt;4,"Single Use"))</f>
        <v/>
      </c>
      <c r="R187" s="73"/>
      <c r="S187" s="66"/>
      <c r="T187" s="67"/>
      <c r="U187" s="67"/>
    </row>
    <row r="188" spans="1:21" ht="24.95" customHeight="1">
      <c r="A188" s="70"/>
      <c r="B188" s="71"/>
      <c r="C188" s="71"/>
      <c r="D188" s="71"/>
      <c r="E188" s="72"/>
      <c r="F188" s="75"/>
      <c r="G188" s="72"/>
      <c r="H188" s="72"/>
      <c r="I188" s="72"/>
      <c r="J188" s="72"/>
      <c r="K188" s="72"/>
      <c r="L188" s="72"/>
      <c r="M188" s="72"/>
      <c r="N188" s="72"/>
      <c r="O188" s="72"/>
      <c r="P188" s="72"/>
      <c r="Q188" s="121" t="str" cm="1">
        <f t="array" ref="Q188">IF(COUNTA(G188:P188)=0,"",_xlfn.IFS((COUNTIF(G188:P188,"Y")+COUNTIF(G188:P188,"N/A"))=10,"Gold",(COUNTIF(G188:N188,"Y")+COUNTIF(G188:N188,"N/A"))=8,"Silver",COUNTIF(G188:J188,"Y")+COUNTIF(G188:J188,"N/A")=4,"Bronze",(COUNTIF(G188:J188,"Y")+COUNTIF(G188:J188,"N/A"))&lt;4,"Single Use"))</f>
        <v/>
      </c>
      <c r="R188" s="73"/>
      <c r="S188" s="66"/>
      <c r="T188" s="67"/>
      <c r="U188" s="67"/>
    </row>
    <row r="189" spans="1:21" ht="24.95" customHeight="1">
      <c r="A189" s="70"/>
      <c r="B189" s="71"/>
      <c r="C189" s="71"/>
      <c r="D189" s="71"/>
      <c r="E189" s="72"/>
      <c r="F189" s="75"/>
      <c r="G189" s="72"/>
      <c r="H189" s="72"/>
      <c r="I189" s="72"/>
      <c r="J189" s="72"/>
      <c r="K189" s="72"/>
      <c r="L189" s="72"/>
      <c r="M189" s="72"/>
      <c r="N189" s="72"/>
      <c r="O189" s="72"/>
      <c r="P189" s="72"/>
      <c r="Q189" s="121" t="str" cm="1">
        <f t="array" ref="Q189">IF(COUNTA(G189:P189)=0,"",_xlfn.IFS((COUNTIF(G189:P189,"Y")+COUNTIF(G189:P189,"N/A"))=10,"Gold",(COUNTIF(G189:N189,"Y")+COUNTIF(G189:N189,"N/A"))=8,"Silver",COUNTIF(G189:J189,"Y")+COUNTIF(G189:J189,"N/A")=4,"Bronze",(COUNTIF(G189:J189,"Y")+COUNTIF(G189:J189,"N/A"))&lt;4,"Single Use"))</f>
        <v/>
      </c>
      <c r="R189" s="73"/>
      <c r="S189" s="66"/>
      <c r="T189" s="67"/>
      <c r="U189" s="67"/>
    </row>
    <row r="190" spans="1:21" ht="24.95" customHeight="1">
      <c r="A190" s="70"/>
      <c r="B190" s="71"/>
      <c r="C190" s="71"/>
      <c r="D190" s="71"/>
      <c r="E190" s="72"/>
      <c r="F190" s="75"/>
      <c r="G190" s="72"/>
      <c r="H190" s="72"/>
      <c r="I190" s="72"/>
      <c r="J190" s="72"/>
      <c r="K190" s="72"/>
      <c r="L190" s="72"/>
      <c r="M190" s="72"/>
      <c r="N190" s="72"/>
      <c r="O190" s="72"/>
      <c r="P190" s="72"/>
      <c r="Q190" s="121" t="str" cm="1">
        <f t="array" ref="Q190">IF(COUNTA(G190:P190)=0,"",_xlfn.IFS((COUNTIF(G190:P190,"Y")+COUNTIF(G190:P190,"N/A"))=10,"Gold",(COUNTIF(G190:N190,"Y")+COUNTIF(G190:N190,"N/A"))=8,"Silver",COUNTIF(G190:J190,"Y")+COUNTIF(G190:J190,"N/A")=4,"Bronze",(COUNTIF(G190:J190,"Y")+COUNTIF(G190:J190,"N/A"))&lt;4,"Single Use"))</f>
        <v/>
      </c>
      <c r="R190" s="73"/>
      <c r="S190" s="66"/>
      <c r="T190" s="67"/>
      <c r="U190" s="67"/>
    </row>
    <row r="191" spans="1:21" ht="24.95" customHeight="1">
      <c r="A191" s="70"/>
      <c r="B191" s="71"/>
      <c r="C191" s="71"/>
      <c r="D191" s="71"/>
      <c r="E191" s="72"/>
      <c r="F191" s="75"/>
      <c r="G191" s="72"/>
      <c r="H191" s="72"/>
      <c r="I191" s="72"/>
      <c r="J191" s="72"/>
      <c r="K191" s="72"/>
      <c r="L191" s="72"/>
      <c r="M191" s="72"/>
      <c r="N191" s="72"/>
      <c r="O191" s="72"/>
      <c r="P191" s="72"/>
      <c r="Q191" s="121" t="str" cm="1">
        <f t="array" ref="Q191">IF(COUNTA(G191:P191)=0,"",_xlfn.IFS((COUNTIF(G191:P191,"Y")+COUNTIF(G191:P191,"N/A"))=10,"Gold",(COUNTIF(G191:N191,"Y")+COUNTIF(G191:N191,"N/A"))=8,"Silver",COUNTIF(G191:J191,"Y")+COUNTIF(G191:J191,"N/A")=4,"Bronze",(COUNTIF(G191:J191,"Y")+COUNTIF(G191:J191,"N/A"))&lt;4,"Single Use"))</f>
        <v/>
      </c>
      <c r="R191" s="73"/>
      <c r="S191" s="66"/>
      <c r="T191" s="67"/>
      <c r="U191" s="67"/>
    </row>
    <row r="192" spans="1:21" ht="24.95" customHeight="1">
      <c r="A192" s="70"/>
      <c r="B192" s="71"/>
      <c r="C192" s="71"/>
      <c r="D192" s="71"/>
      <c r="E192" s="72"/>
      <c r="F192" s="75"/>
      <c r="G192" s="72"/>
      <c r="H192" s="72"/>
      <c r="I192" s="72"/>
      <c r="J192" s="72"/>
      <c r="K192" s="72"/>
      <c r="L192" s="72"/>
      <c r="M192" s="72"/>
      <c r="N192" s="72"/>
      <c r="O192" s="72"/>
      <c r="P192" s="72"/>
      <c r="Q192" s="121" t="str" cm="1">
        <f t="array" ref="Q192">IF(COUNTA(G192:P192)=0,"",_xlfn.IFS((COUNTIF(G192:P192,"Y")+COUNTIF(G192:P192,"N/A"))=10,"Gold",(COUNTIF(G192:N192,"Y")+COUNTIF(G192:N192,"N/A"))=8,"Silver",COUNTIF(G192:J192,"Y")+COUNTIF(G192:J192,"N/A")=4,"Bronze",(COUNTIF(G192:J192,"Y")+COUNTIF(G192:J192,"N/A"))&lt;4,"Single Use"))</f>
        <v/>
      </c>
      <c r="R192" s="73"/>
      <c r="S192" s="66"/>
      <c r="T192" s="67"/>
      <c r="U192" s="67"/>
    </row>
    <row r="193" spans="1:21" ht="24.95" customHeight="1">
      <c r="A193" s="70"/>
      <c r="B193" s="71"/>
      <c r="C193" s="71"/>
      <c r="D193" s="71"/>
      <c r="E193" s="72"/>
      <c r="F193" s="75"/>
      <c r="G193" s="72"/>
      <c r="H193" s="72"/>
      <c r="I193" s="72"/>
      <c r="J193" s="72"/>
      <c r="K193" s="72"/>
      <c r="L193" s="72"/>
      <c r="M193" s="72"/>
      <c r="N193" s="72"/>
      <c r="O193" s="72"/>
      <c r="P193" s="72"/>
      <c r="Q193" s="121" t="str" cm="1">
        <f t="array" ref="Q193">IF(COUNTA(G193:P193)=0,"",_xlfn.IFS((COUNTIF(G193:P193,"Y")+COUNTIF(G193:P193,"N/A"))=10,"Gold",(COUNTIF(G193:N193,"Y")+COUNTIF(G193:N193,"N/A"))=8,"Silver",COUNTIF(G193:J193,"Y")+COUNTIF(G193:J193,"N/A")=4,"Bronze",(COUNTIF(G193:J193,"Y")+COUNTIF(G193:J193,"N/A"))&lt;4,"Single Use"))</f>
        <v/>
      </c>
      <c r="R193" s="73"/>
      <c r="S193" s="66"/>
      <c r="T193" s="67"/>
      <c r="U193" s="67"/>
    </row>
    <row r="194" spans="1:21" ht="24.95" customHeight="1">
      <c r="A194" s="70"/>
      <c r="B194" s="71"/>
      <c r="C194" s="71"/>
      <c r="D194" s="71"/>
      <c r="E194" s="72"/>
      <c r="F194" s="75"/>
      <c r="G194" s="72"/>
      <c r="H194" s="72"/>
      <c r="I194" s="72"/>
      <c r="J194" s="72"/>
      <c r="K194" s="72"/>
      <c r="L194" s="72"/>
      <c r="M194" s="72"/>
      <c r="N194" s="72"/>
      <c r="O194" s="72"/>
      <c r="P194" s="72"/>
      <c r="Q194" s="121" t="str" cm="1">
        <f t="array" ref="Q194">IF(COUNTA(G194:P194)=0,"",_xlfn.IFS((COUNTIF(G194:P194,"Y")+COUNTIF(G194:P194,"N/A"))=10,"Gold",(COUNTIF(G194:N194,"Y")+COUNTIF(G194:N194,"N/A"))=8,"Silver",COUNTIF(G194:J194,"Y")+COUNTIF(G194:J194,"N/A")=4,"Bronze",(COUNTIF(G194:J194,"Y")+COUNTIF(G194:J194,"N/A"))&lt;4,"Single Use"))</f>
        <v/>
      </c>
      <c r="R194" s="73"/>
      <c r="S194" s="66"/>
      <c r="T194" s="67"/>
      <c r="U194" s="67"/>
    </row>
    <row r="195" spans="1:21" ht="24.95" customHeight="1">
      <c r="A195" s="70"/>
      <c r="B195" s="71"/>
      <c r="C195" s="71"/>
      <c r="D195" s="71"/>
      <c r="E195" s="72"/>
      <c r="F195" s="75"/>
      <c r="G195" s="72"/>
      <c r="H195" s="72"/>
      <c r="I195" s="72"/>
      <c r="J195" s="72"/>
      <c r="K195" s="72"/>
      <c r="L195" s="72"/>
      <c r="M195" s="72"/>
      <c r="N195" s="72"/>
      <c r="O195" s="72"/>
      <c r="P195" s="72"/>
      <c r="Q195" s="121" t="str" cm="1">
        <f t="array" ref="Q195">IF(COUNTA(G195:P195)=0,"",_xlfn.IFS((COUNTIF(G195:P195,"Y")+COUNTIF(G195:P195,"N/A"))=10,"Gold",(COUNTIF(G195:N195,"Y")+COUNTIF(G195:N195,"N/A"))=8,"Silver",COUNTIF(G195:J195,"Y")+COUNTIF(G195:J195,"N/A")=4,"Bronze",(COUNTIF(G195:J195,"Y")+COUNTIF(G195:J195,"N/A"))&lt;4,"Single Use"))</f>
        <v/>
      </c>
      <c r="R195" s="73"/>
      <c r="S195" s="66"/>
      <c r="T195" s="67"/>
      <c r="U195" s="67"/>
    </row>
    <row r="196" spans="1:21" ht="24.95" customHeight="1">
      <c r="A196" s="70"/>
      <c r="B196" s="71"/>
      <c r="C196" s="71"/>
      <c r="D196" s="71"/>
      <c r="E196" s="72"/>
      <c r="F196" s="75"/>
      <c r="G196" s="72"/>
      <c r="H196" s="72"/>
      <c r="I196" s="72"/>
      <c r="J196" s="72"/>
      <c r="K196" s="72"/>
      <c r="L196" s="72"/>
      <c r="M196" s="72"/>
      <c r="N196" s="72"/>
      <c r="O196" s="72"/>
      <c r="P196" s="72"/>
      <c r="Q196" s="121" t="str" cm="1">
        <f t="array" ref="Q196">IF(COUNTA(G196:P196)=0,"",_xlfn.IFS((COUNTIF(G196:P196,"Y")+COUNTIF(G196:P196,"N/A"))=10,"Gold",(COUNTIF(G196:N196,"Y")+COUNTIF(G196:N196,"N/A"))=8,"Silver",COUNTIF(G196:J196,"Y")+COUNTIF(G196:J196,"N/A")=4,"Bronze",(COUNTIF(G196:J196,"Y")+COUNTIF(G196:J196,"N/A"))&lt;4,"Single Use"))</f>
        <v/>
      </c>
      <c r="R196" s="73"/>
      <c r="S196" s="66"/>
      <c r="T196" s="67"/>
      <c r="U196" s="67"/>
    </row>
    <row r="197" spans="1:21" ht="24.95" customHeight="1">
      <c r="A197" s="70"/>
      <c r="B197" s="71"/>
      <c r="C197" s="71"/>
      <c r="D197" s="71"/>
      <c r="E197" s="72"/>
      <c r="F197" s="75"/>
      <c r="G197" s="72"/>
      <c r="H197" s="72"/>
      <c r="I197" s="72"/>
      <c r="J197" s="72"/>
      <c r="K197" s="72"/>
      <c r="L197" s="72"/>
      <c r="M197" s="72"/>
      <c r="N197" s="72"/>
      <c r="O197" s="72"/>
      <c r="P197" s="72"/>
      <c r="Q197" s="121" t="str" cm="1">
        <f t="array" ref="Q197">IF(COUNTA(G197:P197)=0,"",_xlfn.IFS((COUNTIF(G197:P197,"Y")+COUNTIF(G197:P197,"N/A"))=10,"Gold",(COUNTIF(G197:N197,"Y")+COUNTIF(G197:N197,"N/A"))=8,"Silver",COUNTIF(G197:J197,"Y")+COUNTIF(G197:J197,"N/A")=4,"Bronze",(COUNTIF(G197:J197,"Y")+COUNTIF(G197:J197,"N/A"))&lt;4,"Single Use"))</f>
        <v/>
      </c>
      <c r="R197" s="73"/>
      <c r="S197" s="66"/>
      <c r="T197" s="67"/>
      <c r="U197" s="67"/>
    </row>
    <row r="198" spans="1:21" ht="24.95" customHeight="1">
      <c r="A198" s="70"/>
      <c r="B198" s="71"/>
      <c r="C198" s="71"/>
      <c r="D198" s="71"/>
      <c r="E198" s="72"/>
      <c r="F198" s="75"/>
      <c r="G198" s="72"/>
      <c r="H198" s="72"/>
      <c r="I198" s="72"/>
      <c r="J198" s="72"/>
      <c r="K198" s="72"/>
      <c r="L198" s="72"/>
      <c r="M198" s="72"/>
      <c r="N198" s="72"/>
      <c r="O198" s="72"/>
      <c r="P198" s="72"/>
      <c r="Q198" s="121" t="str" cm="1">
        <f t="array" ref="Q198">IF(COUNTA(G198:P198)=0,"",_xlfn.IFS((COUNTIF(G198:P198,"Y")+COUNTIF(G198:P198,"N/A"))=10,"Gold",(COUNTIF(G198:N198,"Y")+COUNTIF(G198:N198,"N/A"))=8,"Silver",COUNTIF(G198:J198,"Y")+COUNTIF(G198:J198,"N/A")=4,"Bronze",(COUNTIF(G198:J198,"Y")+COUNTIF(G198:J198,"N/A"))&lt;4,"Single Use"))</f>
        <v/>
      </c>
      <c r="R198" s="73"/>
      <c r="S198" s="66"/>
      <c r="T198" s="67"/>
      <c r="U198" s="67"/>
    </row>
    <row r="199" spans="1:21" ht="24.95" customHeight="1">
      <c r="A199" s="70"/>
      <c r="B199" s="71"/>
      <c r="C199" s="71"/>
      <c r="D199" s="71"/>
      <c r="E199" s="72"/>
      <c r="F199" s="75"/>
      <c r="G199" s="72"/>
      <c r="H199" s="72"/>
      <c r="I199" s="72"/>
      <c r="J199" s="72"/>
      <c r="K199" s="72"/>
      <c r="L199" s="72"/>
      <c r="M199" s="72"/>
      <c r="N199" s="72"/>
      <c r="O199" s="72"/>
      <c r="P199" s="72"/>
      <c r="Q199" s="121" t="str" cm="1">
        <f t="array" ref="Q199">IF(COUNTA(G199:P199)=0,"",_xlfn.IFS((COUNTIF(G199:P199,"Y")+COUNTIF(G199:P199,"N/A"))=10,"Gold",(COUNTIF(G199:N199,"Y")+COUNTIF(G199:N199,"N/A"))=8,"Silver",COUNTIF(G199:J199,"Y")+COUNTIF(G199:J199,"N/A")=4,"Bronze",(COUNTIF(G199:J199,"Y")+COUNTIF(G199:J199,"N/A"))&lt;4,"Single Use"))</f>
        <v/>
      </c>
      <c r="R199" s="73"/>
      <c r="S199" s="66"/>
      <c r="T199" s="67"/>
      <c r="U199" s="67"/>
    </row>
    <row r="200" spans="1:21" ht="24.95" customHeight="1">
      <c r="A200" s="70"/>
      <c r="B200" s="71"/>
      <c r="C200" s="71"/>
      <c r="D200" s="71"/>
      <c r="E200" s="72"/>
      <c r="F200" s="75"/>
      <c r="G200" s="72"/>
      <c r="H200" s="72"/>
      <c r="I200" s="72"/>
      <c r="J200" s="72"/>
      <c r="K200" s="72"/>
      <c r="L200" s="72"/>
      <c r="M200" s="72"/>
      <c r="N200" s="72"/>
      <c r="O200" s="72"/>
      <c r="P200" s="72"/>
      <c r="Q200" s="121" t="str" cm="1">
        <f t="array" ref="Q200">IF(COUNTA(G200:P200)=0,"",_xlfn.IFS((COUNTIF(G200:P200,"Y")+COUNTIF(G200:P200,"N/A"))=10,"Gold",(COUNTIF(G200:N200,"Y")+COUNTIF(G200:N200,"N/A"))=8,"Silver",COUNTIF(G200:J200,"Y")+COUNTIF(G200:J200,"N/A")=4,"Bronze",(COUNTIF(G200:J200,"Y")+COUNTIF(G200:J200,"N/A"))&lt;4,"Single Use"))</f>
        <v/>
      </c>
      <c r="R200" s="73"/>
      <c r="S200" s="66"/>
      <c r="T200" s="67"/>
      <c r="U200" s="67"/>
    </row>
    <row r="201" spans="1:21" ht="24.95" customHeight="1">
      <c r="A201" s="70"/>
      <c r="B201" s="71"/>
      <c r="C201" s="71"/>
      <c r="D201" s="71"/>
      <c r="E201" s="72"/>
      <c r="F201" s="75"/>
      <c r="G201" s="72"/>
      <c r="H201" s="72"/>
      <c r="I201" s="72"/>
      <c r="J201" s="72"/>
      <c r="K201" s="72"/>
      <c r="L201" s="72"/>
      <c r="M201" s="72"/>
      <c r="N201" s="72"/>
      <c r="O201" s="72"/>
      <c r="P201" s="72"/>
      <c r="Q201" s="121" t="str" cm="1">
        <f t="array" ref="Q201">IF(COUNTA(G201:P201)=0,"",_xlfn.IFS((COUNTIF(G201:P201,"Y")+COUNTIF(G201:P201,"N/A"))=10,"Gold",(COUNTIF(G201:N201,"Y")+COUNTIF(G201:N201,"N/A"))=8,"Silver",COUNTIF(G201:J201,"Y")+COUNTIF(G201:J201,"N/A")=4,"Bronze",(COUNTIF(G201:J201,"Y")+COUNTIF(G201:J201,"N/A"))&lt;4,"Single Use"))</f>
        <v/>
      </c>
      <c r="R201" s="73"/>
      <c r="S201" s="66"/>
      <c r="T201" s="67"/>
      <c r="U201" s="67"/>
    </row>
    <row r="202" spans="1:21" ht="24.95" customHeight="1">
      <c r="A202" s="70"/>
      <c r="B202" s="71"/>
      <c r="C202" s="71"/>
      <c r="D202" s="71"/>
      <c r="E202" s="72"/>
      <c r="F202" s="75"/>
      <c r="G202" s="72"/>
      <c r="H202" s="72"/>
      <c r="I202" s="72"/>
      <c r="J202" s="72"/>
      <c r="K202" s="72"/>
      <c r="L202" s="72"/>
      <c r="M202" s="72"/>
      <c r="N202" s="72"/>
      <c r="O202" s="72"/>
      <c r="P202" s="72"/>
      <c r="Q202" s="121" t="str" cm="1">
        <f t="array" ref="Q202">IF(COUNTA(G202:P202)=0,"",_xlfn.IFS((COUNTIF(G202:P202,"Y")+COUNTIF(G202:P202,"N/A"))=10,"Gold",(COUNTIF(G202:N202,"Y")+COUNTIF(G202:N202,"N/A"))=8,"Silver",COUNTIF(G202:J202,"Y")+COUNTIF(G202:J202,"N/A")=4,"Bronze",(COUNTIF(G202:J202,"Y")+COUNTIF(G202:J202,"N/A"))&lt;4,"Single Use"))</f>
        <v/>
      </c>
      <c r="R202" s="73"/>
      <c r="S202" s="66"/>
      <c r="T202" s="67"/>
      <c r="U202" s="67"/>
    </row>
    <row r="203" spans="1:21" ht="24.95" customHeight="1">
      <c r="A203" s="70"/>
      <c r="B203" s="71"/>
      <c r="C203" s="71"/>
      <c r="D203" s="71"/>
      <c r="E203" s="72"/>
      <c r="F203" s="75"/>
      <c r="G203" s="72"/>
      <c r="H203" s="72"/>
      <c r="I203" s="72"/>
      <c r="J203" s="72"/>
      <c r="K203" s="72"/>
      <c r="L203" s="72"/>
      <c r="M203" s="72"/>
      <c r="N203" s="72"/>
      <c r="O203" s="72"/>
      <c r="P203" s="72"/>
      <c r="Q203" s="121" t="str" cm="1">
        <f t="array" ref="Q203">IF(COUNTA(G203:P203)=0,"",_xlfn.IFS((COUNTIF(G203:P203,"Y")+COUNTIF(G203:P203,"N/A"))=10,"Gold",(COUNTIF(G203:N203,"Y")+COUNTIF(G203:N203,"N/A"))=8,"Silver",COUNTIF(G203:J203,"Y")+COUNTIF(G203:J203,"N/A")=4,"Bronze",(COUNTIF(G203:J203,"Y")+COUNTIF(G203:J203,"N/A"))&lt;4,"Single Use"))</f>
        <v/>
      </c>
      <c r="R203" s="73"/>
      <c r="S203" s="66"/>
      <c r="T203" s="67"/>
      <c r="U203" s="67"/>
    </row>
    <row r="204" spans="1:21" ht="24.95" customHeight="1">
      <c r="A204" s="70"/>
      <c r="B204" s="71"/>
      <c r="C204" s="71"/>
      <c r="D204" s="71"/>
      <c r="E204" s="72"/>
      <c r="F204" s="75"/>
      <c r="G204" s="72"/>
      <c r="H204" s="72"/>
      <c r="I204" s="72"/>
      <c r="J204" s="72"/>
      <c r="K204" s="72"/>
      <c r="L204" s="72"/>
      <c r="M204" s="72"/>
      <c r="N204" s="72"/>
      <c r="O204" s="72"/>
      <c r="P204" s="72"/>
      <c r="Q204" s="121" t="str" cm="1">
        <f t="array" ref="Q204">IF(COUNTA(G204:P204)=0,"",_xlfn.IFS((COUNTIF(G204:P204,"Y")+COUNTIF(G204:P204,"N/A"))=10,"Gold",(COUNTIF(G204:N204,"Y")+COUNTIF(G204:N204,"N/A"))=8,"Silver",COUNTIF(G204:J204,"Y")+COUNTIF(G204:J204,"N/A")=4,"Bronze",(COUNTIF(G204:J204,"Y")+COUNTIF(G204:J204,"N/A"))&lt;4,"Single Use"))</f>
        <v/>
      </c>
      <c r="R204" s="73"/>
      <c r="S204" s="66"/>
      <c r="T204" s="67"/>
      <c r="U204" s="67"/>
    </row>
    <row r="205" spans="1:21" ht="24.95" customHeight="1">
      <c r="A205" s="70"/>
      <c r="B205" s="71"/>
      <c r="C205" s="71"/>
      <c r="D205" s="71"/>
      <c r="E205" s="72"/>
      <c r="F205" s="75"/>
      <c r="G205" s="72"/>
      <c r="H205" s="72"/>
      <c r="I205" s="72"/>
      <c r="J205" s="72"/>
      <c r="K205" s="72"/>
      <c r="L205" s="72"/>
      <c r="M205" s="72"/>
      <c r="N205" s="72"/>
      <c r="O205" s="72"/>
      <c r="P205" s="72"/>
      <c r="Q205" s="121" t="str" cm="1">
        <f t="array" ref="Q205">IF(COUNTA(G205:P205)=0,"",_xlfn.IFS((COUNTIF(G205:P205,"Y")+COUNTIF(G205:P205,"N/A"))=10,"Gold",(COUNTIF(G205:N205,"Y")+COUNTIF(G205:N205,"N/A"))=8,"Silver",COUNTIF(G205:J205,"Y")+COUNTIF(G205:J205,"N/A")=4,"Bronze",(COUNTIF(G205:J205,"Y")+COUNTIF(G205:J205,"N/A"))&lt;4,"Single Use"))</f>
        <v/>
      </c>
      <c r="R205" s="73"/>
      <c r="S205" s="66"/>
      <c r="T205" s="67"/>
      <c r="U205" s="67"/>
    </row>
    <row r="206" spans="1:21" ht="24.95" customHeight="1">
      <c r="A206" s="70"/>
      <c r="B206" s="71"/>
      <c r="C206" s="71"/>
      <c r="D206" s="71"/>
      <c r="E206" s="72"/>
      <c r="F206" s="75"/>
      <c r="G206" s="72"/>
      <c r="H206" s="72"/>
      <c r="I206" s="72"/>
      <c r="J206" s="72"/>
      <c r="K206" s="72"/>
      <c r="L206" s="72"/>
      <c r="M206" s="72"/>
      <c r="N206" s="72"/>
      <c r="O206" s="72"/>
      <c r="P206" s="72"/>
      <c r="Q206" s="121" t="str" cm="1">
        <f t="array" ref="Q206">IF(COUNTA(G206:P206)=0,"",_xlfn.IFS((COUNTIF(G206:P206,"Y")+COUNTIF(G206:P206,"N/A"))=10,"Gold",(COUNTIF(G206:N206,"Y")+COUNTIF(G206:N206,"N/A"))=8,"Silver",COUNTIF(G206:J206,"Y")+COUNTIF(G206:J206,"N/A")=4,"Bronze",(COUNTIF(G206:J206,"Y")+COUNTIF(G206:J206,"N/A"))&lt;4,"Single Use"))</f>
        <v/>
      </c>
      <c r="R206" s="73"/>
      <c r="S206" s="66"/>
      <c r="T206" s="67"/>
      <c r="U206" s="67"/>
    </row>
    <row r="207" spans="1:21" ht="24.95" customHeight="1">
      <c r="A207" s="70"/>
      <c r="B207" s="71"/>
      <c r="C207" s="71"/>
      <c r="D207" s="71"/>
      <c r="E207" s="72"/>
      <c r="F207" s="75"/>
      <c r="G207" s="72"/>
      <c r="H207" s="72"/>
      <c r="I207" s="72"/>
      <c r="J207" s="72"/>
      <c r="K207" s="72"/>
      <c r="L207" s="72"/>
      <c r="M207" s="72"/>
      <c r="N207" s="72"/>
      <c r="O207" s="72"/>
      <c r="P207" s="72"/>
      <c r="Q207" s="121" t="str" cm="1">
        <f t="array" ref="Q207">IF(COUNTA(G207:P207)=0,"",_xlfn.IFS((COUNTIF(G207:P207,"Y")+COUNTIF(G207:P207,"N/A"))=10,"Gold",(COUNTIF(G207:N207,"Y")+COUNTIF(G207:N207,"N/A"))=8,"Silver",COUNTIF(G207:J207,"Y")+COUNTIF(G207:J207,"N/A")=4,"Bronze",(COUNTIF(G207:J207,"Y")+COUNTIF(G207:J207,"N/A"))&lt;4,"Single Use"))</f>
        <v/>
      </c>
      <c r="R207" s="73"/>
      <c r="S207" s="66"/>
      <c r="T207" s="67"/>
      <c r="U207" s="67"/>
    </row>
    <row r="208" spans="1:21" ht="24.95" customHeight="1">
      <c r="A208" s="70"/>
      <c r="B208" s="71"/>
      <c r="C208" s="71"/>
      <c r="D208" s="71"/>
      <c r="E208" s="72"/>
      <c r="F208" s="75"/>
      <c r="G208" s="72"/>
      <c r="H208" s="72"/>
      <c r="I208" s="72"/>
      <c r="J208" s="72"/>
      <c r="K208" s="72"/>
      <c r="L208" s="72"/>
      <c r="M208" s="72"/>
      <c r="N208" s="72"/>
      <c r="O208" s="72"/>
      <c r="P208" s="72"/>
      <c r="Q208" s="121" t="str" cm="1">
        <f t="array" ref="Q208">IF(COUNTA(G208:P208)=0,"",_xlfn.IFS((COUNTIF(G208:P208,"Y")+COUNTIF(G208:P208,"N/A"))=10,"Gold",(COUNTIF(G208:N208,"Y")+COUNTIF(G208:N208,"N/A"))=8,"Silver",COUNTIF(G208:J208,"Y")+COUNTIF(G208:J208,"N/A")=4,"Bronze",(COUNTIF(G208:J208,"Y")+COUNTIF(G208:J208,"N/A"))&lt;4,"Single Use"))</f>
        <v/>
      </c>
      <c r="R208" s="73"/>
      <c r="S208" s="66"/>
      <c r="T208" s="67"/>
      <c r="U208" s="67"/>
    </row>
    <row r="209" spans="1:21" ht="24.95" customHeight="1">
      <c r="A209" s="70"/>
      <c r="B209" s="71"/>
      <c r="C209" s="71"/>
      <c r="D209" s="71"/>
      <c r="E209" s="72"/>
      <c r="F209" s="75"/>
      <c r="G209" s="72"/>
      <c r="H209" s="72"/>
      <c r="I209" s="72"/>
      <c r="J209" s="72"/>
      <c r="K209" s="72"/>
      <c r="L209" s="72"/>
      <c r="M209" s="72"/>
      <c r="N209" s="72"/>
      <c r="O209" s="72"/>
      <c r="P209" s="72"/>
      <c r="Q209" s="121" t="str" cm="1">
        <f t="array" ref="Q209">IF(COUNTA(G209:P209)=0,"",_xlfn.IFS((COUNTIF(G209:P209,"Y")+COUNTIF(G209:P209,"N/A"))=10,"Gold",(COUNTIF(G209:N209,"Y")+COUNTIF(G209:N209,"N/A"))=8,"Silver",COUNTIF(G209:J209,"Y")+COUNTIF(G209:J209,"N/A")=4,"Bronze",(COUNTIF(G209:J209,"Y")+COUNTIF(G209:J209,"N/A"))&lt;4,"Single Use"))</f>
        <v/>
      </c>
      <c r="R209" s="73"/>
      <c r="S209" s="66"/>
      <c r="T209" s="67"/>
      <c r="U209" s="67"/>
    </row>
    <row r="210" spans="1:21" ht="24.95" customHeight="1">
      <c r="A210" s="70"/>
      <c r="B210" s="71"/>
      <c r="C210" s="71"/>
      <c r="D210" s="71"/>
      <c r="E210" s="72"/>
      <c r="F210" s="75"/>
      <c r="G210" s="72"/>
      <c r="H210" s="72"/>
      <c r="I210" s="72"/>
      <c r="J210" s="72"/>
      <c r="K210" s="72"/>
      <c r="L210" s="72"/>
      <c r="M210" s="72"/>
      <c r="N210" s="72"/>
      <c r="O210" s="72"/>
      <c r="P210" s="72"/>
      <c r="Q210" s="121" t="str" cm="1">
        <f t="array" ref="Q210">IF(COUNTA(G210:P210)=0,"",_xlfn.IFS((COUNTIF(G210:P210,"Y")+COUNTIF(G210:P210,"N/A"))=10,"Gold",(COUNTIF(G210:N210,"Y")+COUNTIF(G210:N210,"N/A"))=8,"Silver",COUNTIF(G210:J210,"Y")+COUNTIF(G210:J210,"N/A")=4,"Bronze",(COUNTIF(G210:J210,"Y")+COUNTIF(G210:J210,"N/A"))&lt;4,"Single Use"))</f>
        <v/>
      </c>
      <c r="R210" s="73"/>
      <c r="S210" s="66"/>
      <c r="T210" s="67"/>
      <c r="U210" s="67"/>
    </row>
    <row r="211" spans="1:21" ht="24.95" customHeight="1">
      <c r="A211" s="70"/>
      <c r="B211" s="71"/>
      <c r="C211" s="71"/>
      <c r="D211" s="71"/>
      <c r="E211" s="72"/>
      <c r="F211" s="75"/>
      <c r="G211" s="72"/>
      <c r="H211" s="72"/>
      <c r="I211" s="72"/>
      <c r="J211" s="72"/>
      <c r="K211" s="72"/>
      <c r="L211" s="72"/>
      <c r="M211" s="72"/>
      <c r="N211" s="72"/>
      <c r="O211" s="72"/>
      <c r="P211" s="72"/>
      <c r="Q211" s="121" t="str" cm="1">
        <f t="array" ref="Q211">IF(COUNTA(G211:P211)=0,"",_xlfn.IFS((COUNTIF(G211:P211,"Y")+COUNTIF(G211:P211,"N/A"))=10,"Gold",(COUNTIF(G211:N211,"Y")+COUNTIF(G211:N211,"N/A"))=8,"Silver",COUNTIF(G211:J211,"Y")+COUNTIF(G211:J211,"N/A")=4,"Bronze",(COUNTIF(G211:J211,"Y")+COUNTIF(G211:J211,"N/A"))&lt;4,"Single Use"))</f>
        <v/>
      </c>
      <c r="R211" s="73"/>
      <c r="S211" s="66"/>
      <c r="T211" s="67"/>
      <c r="U211" s="67"/>
    </row>
    <row r="212" spans="1:21" ht="24.95" customHeight="1">
      <c r="A212" s="70"/>
      <c r="B212" s="71"/>
      <c r="C212" s="71"/>
      <c r="D212" s="71"/>
      <c r="E212" s="72"/>
      <c r="F212" s="75"/>
      <c r="G212" s="72"/>
      <c r="H212" s="72"/>
      <c r="I212" s="72"/>
      <c r="J212" s="72"/>
      <c r="K212" s="72"/>
      <c r="L212" s="72"/>
      <c r="M212" s="72"/>
      <c r="N212" s="72"/>
      <c r="O212" s="72"/>
      <c r="P212" s="72"/>
      <c r="Q212" s="121" t="str" cm="1">
        <f t="array" ref="Q212">IF(COUNTA(G212:P212)=0,"",_xlfn.IFS((COUNTIF(G212:P212,"Y")+COUNTIF(G212:P212,"N/A"))=10,"Gold",(COUNTIF(G212:N212,"Y")+COUNTIF(G212:N212,"N/A"))=8,"Silver",COUNTIF(G212:J212,"Y")+COUNTIF(G212:J212,"N/A")=4,"Bronze",(COUNTIF(G212:J212,"Y")+COUNTIF(G212:J212,"N/A"))&lt;4,"Single Use"))</f>
        <v/>
      </c>
      <c r="R212" s="73"/>
      <c r="S212" s="66"/>
      <c r="T212" s="67"/>
      <c r="U212" s="67"/>
    </row>
    <row r="213" spans="1:21" ht="24.95" customHeight="1">
      <c r="A213" s="70"/>
      <c r="B213" s="71"/>
      <c r="C213" s="71"/>
      <c r="D213" s="71"/>
      <c r="E213" s="72"/>
      <c r="F213" s="75"/>
      <c r="G213" s="72"/>
      <c r="H213" s="72"/>
      <c r="I213" s="72"/>
      <c r="J213" s="72"/>
      <c r="K213" s="72"/>
      <c r="L213" s="72"/>
      <c r="M213" s="72"/>
      <c r="N213" s="72"/>
      <c r="O213" s="72"/>
      <c r="P213" s="72"/>
      <c r="Q213" s="121" t="str" cm="1">
        <f t="array" ref="Q213">IF(COUNTA(G213:P213)=0,"",_xlfn.IFS((COUNTIF(G213:P213,"Y")+COUNTIF(G213:P213,"N/A"))=10,"Gold",(COUNTIF(G213:N213,"Y")+COUNTIF(G213:N213,"N/A"))=8,"Silver",COUNTIF(G213:J213,"Y")+COUNTIF(G213:J213,"N/A")=4,"Bronze",(COUNTIF(G213:J213,"Y")+COUNTIF(G213:J213,"N/A"))&lt;4,"Single Use"))</f>
        <v/>
      </c>
      <c r="R213" s="73"/>
      <c r="S213" s="66"/>
      <c r="T213" s="67"/>
      <c r="U213" s="67"/>
    </row>
    <row r="214" spans="1:21" ht="24.95" customHeight="1">
      <c r="A214" s="70"/>
      <c r="B214" s="71"/>
      <c r="C214" s="71"/>
      <c r="D214" s="71"/>
      <c r="E214" s="72"/>
      <c r="F214" s="75"/>
      <c r="G214" s="72"/>
      <c r="H214" s="72"/>
      <c r="I214" s="72"/>
      <c r="J214" s="72"/>
      <c r="K214" s="72"/>
      <c r="L214" s="72"/>
      <c r="M214" s="72"/>
      <c r="N214" s="72"/>
      <c r="O214" s="72"/>
      <c r="P214" s="72"/>
      <c r="Q214" s="121" t="str" cm="1">
        <f t="array" ref="Q214">IF(COUNTA(G214:P214)=0,"",_xlfn.IFS((COUNTIF(G214:P214,"Y")+COUNTIF(G214:P214,"N/A"))=10,"Gold",(COUNTIF(G214:N214,"Y")+COUNTIF(G214:N214,"N/A"))=8,"Silver",COUNTIF(G214:J214,"Y")+COUNTIF(G214:J214,"N/A")=4,"Bronze",(COUNTIF(G214:J214,"Y")+COUNTIF(G214:J214,"N/A"))&lt;4,"Single Use"))</f>
        <v/>
      </c>
      <c r="R214" s="73"/>
      <c r="S214" s="66"/>
      <c r="T214" s="67"/>
      <c r="U214" s="67"/>
    </row>
    <row r="215" spans="1:21" ht="24.95" customHeight="1">
      <c r="A215" s="70"/>
      <c r="B215" s="71"/>
      <c r="C215" s="71"/>
      <c r="D215" s="71"/>
      <c r="E215" s="72"/>
      <c r="F215" s="75"/>
      <c r="G215" s="72"/>
      <c r="H215" s="72"/>
      <c r="I215" s="72"/>
      <c r="J215" s="72"/>
      <c r="K215" s="72"/>
      <c r="L215" s="72"/>
      <c r="M215" s="72"/>
      <c r="N215" s="72"/>
      <c r="O215" s="72"/>
      <c r="P215" s="72"/>
      <c r="Q215" s="121" t="str" cm="1">
        <f t="array" ref="Q215">IF(COUNTA(G215:P215)=0,"",_xlfn.IFS((COUNTIF(G215:P215,"Y")+COUNTIF(G215:P215,"N/A"))=10,"Gold",(COUNTIF(G215:N215,"Y")+COUNTIF(G215:N215,"N/A"))=8,"Silver",COUNTIF(G215:J215,"Y")+COUNTIF(G215:J215,"N/A")=4,"Bronze",(COUNTIF(G215:J215,"Y")+COUNTIF(G215:J215,"N/A"))&lt;4,"Single Use"))</f>
        <v/>
      </c>
      <c r="R215" s="73"/>
      <c r="S215" s="66"/>
      <c r="T215" s="67"/>
      <c r="U215" s="67"/>
    </row>
    <row r="216" spans="1:21" ht="24.95" customHeight="1">
      <c r="A216" s="70"/>
      <c r="B216" s="71"/>
      <c r="C216" s="71"/>
      <c r="D216" s="71"/>
      <c r="E216" s="72"/>
      <c r="F216" s="75"/>
      <c r="G216" s="72"/>
      <c r="H216" s="72"/>
      <c r="I216" s="72"/>
      <c r="J216" s="72"/>
      <c r="K216" s="72"/>
      <c r="L216" s="72"/>
      <c r="M216" s="72"/>
      <c r="N216" s="72"/>
      <c r="O216" s="72"/>
      <c r="P216" s="72"/>
      <c r="Q216" s="121" t="str" cm="1">
        <f t="array" ref="Q216">IF(COUNTA(G216:P216)=0,"",_xlfn.IFS((COUNTIF(G216:P216,"Y")+COUNTIF(G216:P216,"N/A"))=10,"Gold",(COUNTIF(G216:N216,"Y")+COUNTIF(G216:N216,"N/A"))=8,"Silver",COUNTIF(G216:J216,"Y")+COUNTIF(G216:J216,"N/A")=4,"Bronze",(COUNTIF(G216:J216,"Y")+COUNTIF(G216:J216,"N/A"))&lt;4,"Single Use"))</f>
        <v/>
      </c>
      <c r="R216" s="73"/>
      <c r="S216" s="66"/>
      <c r="T216" s="67"/>
      <c r="U216" s="67"/>
    </row>
    <row r="217" spans="1:21" ht="24.95" customHeight="1">
      <c r="A217" s="70"/>
      <c r="B217" s="71"/>
      <c r="C217" s="71"/>
      <c r="D217" s="71"/>
      <c r="E217" s="72"/>
      <c r="F217" s="75"/>
      <c r="G217" s="72"/>
      <c r="H217" s="72"/>
      <c r="I217" s="72"/>
      <c r="J217" s="72"/>
      <c r="K217" s="72"/>
      <c r="L217" s="72"/>
      <c r="M217" s="72"/>
      <c r="N217" s="72"/>
      <c r="O217" s="72"/>
      <c r="P217" s="72"/>
      <c r="Q217" s="121" t="str" cm="1">
        <f t="array" ref="Q217">IF(COUNTA(G217:P217)=0,"",_xlfn.IFS((COUNTIF(G217:P217,"Y")+COUNTIF(G217:P217,"N/A"))=10,"Gold",(COUNTIF(G217:N217,"Y")+COUNTIF(G217:N217,"N/A"))=8,"Silver",COUNTIF(G217:J217,"Y")+COUNTIF(G217:J217,"N/A")=4,"Bronze",(COUNTIF(G217:J217,"Y")+COUNTIF(G217:J217,"N/A"))&lt;4,"Single Use"))</f>
        <v/>
      </c>
      <c r="R217" s="73"/>
      <c r="S217" s="66"/>
      <c r="T217" s="67"/>
      <c r="U217" s="67"/>
    </row>
    <row r="218" spans="1:21" ht="24.95" customHeight="1">
      <c r="A218" s="70"/>
      <c r="B218" s="71"/>
      <c r="C218" s="71"/>
      <c r="D218" s="71"/>
      <c r="E218" s="72"/>
      <c r="F218" s="75"/>
      <c r="G218" s="72"/>
      <c r="H218" s="72"/>
      <c r="I218" s="72"/>
      <c r="J218" s="72"/>
      <c r="K218" s="72"/>
      <c r="L218" s="72"/>
      <c r="M218" s="72"/>
      <c r="N218" s="72"/>
      <c r="O218" s="72"/>
      <c r="P218" s="72"/>
      <c r="Q218" s="121" t="str" cm="1">
        <f t="array" ref="Q218">IF(COUNTA(G218:P218)=0,"",_xlfn.IFS((COUNTIF(G218:P218,"Y")+COUNTIF(G218:P218,"N/A"))=10,"Gold",(COUNTIF(G218:N218,"Y")+COUNTIF(G218:N218,"N/A"))=8,"Silver",COUNTIF(G218:J218,"Y")+COUNTIF(G218:J218,"N/A")=4,"Bronze",(COUNTIF(G218:J218,"Y")+COUNTIF(G218:J218,"N/A"))&lt;4,"Single Use"))</f>
        <v/>
      </c>
      <c r="R218" s="73"/>
      <c r="S218" s="66"/>
      <c r="T218" s="67"/>
      <c r="U218" s="67"/>
    </row>
    <row r="219" spans="1:21" ht="24.95" customHeight="1">
      <c r="A219" s="70"/>
      <c r="B219" s="71"/>
      <c r="C219" s="71"/>
      <c r="D219" s="71"/>
      <c r="E219" s="72"/>
      <c r="F219" s="75"/>
      <c r="G219" s="72"/>
      <c r="H219" s="72"/>
      <c r="I219" s="72"/>
      <c r="J219" s="72"/>
      <c r="K219" s="72"/>
      <c r="L219" s="72"/>
      <c r="M219" s="72"/>
      <c r="N219" s="72"/>
      <c r="O219" s="72"/>
      <c r="P219" s="72"/>
      <c r="Q219" s="121" t="str" cm="1">
        <f t="array" ref="Q219">IF(COUNTA(G219:P219)=0,"",_xlfn.IFS((COUNTIF(G219:P219,"Y")+COUNTIF(G219:P219,"N/A"))=10,"Gold",(COUNTIF(G219:N219,"Y")+COUNTIF(G219:N219,"N/A"))=8,"Silver",COUNTIF(G219:J219,"Y")+COUNTIF(G219:J219,"N/A")=4,"Bronze",(COUNTIF(G219:J219,"Y")+COUNTIF(G219:J219,"N/A"))&lt;4,"Single Use"))</f>
        <v/>
      </c>
      <c r="R219" s="73"/>
      <c r="S219" s="66"/>
      <c r="T219" s="67"/>
      <c r="U219" s="67"/>
    </row>
    <row r="220" spans="1:21" ht="24.95" customHeight="1">
      <c r="A220" s="70"/>
      <c r="B220" s="71"/>
      <c r="C220" s="71"/>
      <c r="D220" s="71"/>
      <c r="E220" s="72"/>
      <c r="F220" s="75"/>
      <c r="G220" s="72"/>
      <c r="H220" s="72"/>
      <c r="I220" s="72"/>
      <c r="J220" s="72"/>
      <c r="K220" s="72"/>
      <c r="L220" s="72"/>
      <c r="M220" s="72"/>
      <c r="N220" s="72"/>
      <c r="O220" s="72"/>
      <c r="P220" s="72"/>
      <c r="Q220" s="121" t="str" cm="1">
        <f t="array" ref="Q220">IF(COUNTA(G220:P220)=0,"",_xlfn.IFS((COUNTIF(G220:P220,"Y")+COUNTIF(G220:P220,"N/A"))=10,"Gold",(COUNTIF(G220:N220,"Y")+COUNTIF(G220:N220,"N/A"))=8,"Silver",COUNTIF(G220:J220,"Y")+COUNTIF(G220:J220,"N/A")=4,"Bronze",(COUNTIF(G220:J220,"Y")+COUNTIF(G220:J220,"N/A"))&lt;4,"Single Use"))</f>
        <v/>
      </c>
      <c r="R220" s="73"/>
      <c r="S220" s="66"/>
      <c r="T220" s="67"/>
      <c r="U220" s="67"/>
    </row>
    <row r="221" spans="1:21" ht="24.95" customHeight="1">
      <c r="A221" s="70"/>
      <c r="B221" s="71"/>
      <c r="C221" s="71"/>
      <c r="D221" s="71"/>
      <c r="E221" s="72"/>
      <c r="F221" s="75"/>
      <c r="G221" s="72"/>
      <c r="H221" s="72"/>
      <c r="I221" s="72"/>
      <c r="J221" s="72"/>
      <c r="K221" s="72"/>
      <c r="L221" s="72"/>
      <c r="M221" s="72"/>
      <c r="N221" s="72"/>
      <c r="O221" s="72"/>
      <c r="P221" s="72"/>
      <c r="Q221" s="121" t="str" cm="1">
        <f t="array" ref="Q221">IF(COUNTA(G221:P221)=0,"",_xlfn.IFS((COUNTIF(G221:P221,"Y")+COUNTIF(G221:P221,"N/A"))=10,"Gold",(COUNTIF(G221:N221,"Y")+COUNTIF(G221:N221,"N/A"))=8,"Silver",COUNTIF(G221:J221,"Y")+COUNTIF(G221:J221,"N/A")=4,"Bronze",(COUNTIF(G221:J221,"Y")+COUNTIF(G221:J221,"N/A"))&lt;4,"Single Use"))</f>
        <v/>
      </c>
      <c r="R221" s="73"/>
      <c r="S221" s="66"/>
      <c r="T221" s="67"/>
      <c r="U221" s="67"/>
    </row>
    <row r="222" spans="1:21" ht="24.95" customHeight="1">
      <c r="A222" s="70"/>
      <c r="B222" s="71"/>
      <c r="C222" s="71"/>
      <c r="D222" s="71"/>
      <c r="E222" s="72"/>
      <c r="F222" s="75"/>
      <c r="G222" s="72"/>
      <c r="H222" s="72"/>
      <c r="I222" s="72"/>
      <c r="J222" s="72"/>
      <c r="K222" s="72"/>
      <c r="L222" s="72"/>
      <c r="M222" s="72"/>
      <c r="N222" s="72"/>
      <c r="O222" s="72"/>
      <c r="P222" s="72"/>
      <c r="Q222" s="121" t="str" cm="1">
        <f t="array" ref="Q222">IF(COUNTA(G222:P222)=0,"",_xlfn.IFS((COUNTIF(G222:P222,"Y")+COUNTIF(G222:P222,"N/A"))=10,"Gold",(COUNTIF(G222:N222,"Y")+COUNTIF(G222:N222,"N/A"))=8,"Silver",COUNTIF(G222:J222,"Y")+COUNTIF(G222:J222,"N/A")=4,"Bronze",(COUNTIF(G222:J222,"Y")+COUNTIF(G222:J222,"N/A"))&lt;4,"Single Use"))</f>
        <v/>
      </c>
      <c r="R222" s="73"/>
      <c r="S222" s="66"/>
      <c r="T222" s="67"/>
      <c r="U222" s="67"/>
    </row>
    <row r="223" spans="1:21" ht="24.95" customHeight="1">
      <c r="A223" s="70"/>
      <c r="B223" s="71"/>
      <c r="C223" s="71"/>
      <c r="D223" s="71"/>
      <c r="E223" s="72"/>
      <c r="F223" s="75"/>
      <c r="G223" s="72"/>
      <c r="H223" s="72"/>
      <c r="I223" s="72"/>
      <c r="J223" s="72"/>
      <c r="K223" s="72"/>
      <c r="L223" s="72"/>
      <c r="M223" s="72"/>
      <c r="N223" s="72"/>
      <c r="O223" s="72"/>
      <c r="P223" s="72"/>
      <c r="Q223" s="121" t="str" cm="1">
        <f t="array" ref="Q223">IF(COUNTA(G223:P223)=0,"",_xlfn.IFS((COUNTIF(G223:P223,"Y")+COUNTIF(G223:P223,"N/A"))=10,"Gold",(COUNTIF(G223:N223,"Y")+COUNTIF(G223:N223,"N/A"))=8,"Silver",COUNTIF(G223:J223,"Y")+COUNTIF(G223:J223,"N/A")=4,"Bronze",(COUNTIF(G223:J223,"Y")+COUNTIF(G223:J223,"N/A"))&lt;4,"Single Use"))</f>
        <v/>
      </c>
      <c r="R223" s="73"/>
      <c r="S223" s="66"/>
      <c r="T223" s="67"/>
      <c r="U223" s="67"/>
    </row>
    <row r="224" spans="1:21" ht="24.95" customHeight="1">
      <c r="A224" s="70"/>
      <c r="B224" s="71"/>
      <c r="C224" s="71"/>
      <c r="D224" s="71"/>
      <c r="E224" s="72"/>
      <c r="F224" s="75"/>
      <c r="G224" s="72"/>
      <c r="H224" s="72"/>
      <c r="I224" s="72"/>
      <c r="J224" s="72"/>
      <c r="K224" s="72"/>
      <c r="L224" s="72"/>
      <c r="M224" s="72"/>
      <c r="N224" s="72"/>
      <c r="O224" s="72"/>
      <c r="P224" s="72"/>
      <c r="Q224" s="121" t="str" cm="1">
        <f t="array" ref="Q224">IF(COUNTA(G224:P224)=0,"",_xlfn.IFS((COUNTIF(G224:P224,"Y")+COUNTIF(G224:P224,"N/A"))=10,"Gold",(COUNTIF(G224:N224,"Y")+COUNTIF(G224:N224,"N/A"))=8,"Silver",COUNTIF(G224:J224,"Y")+COUNTIF(G224:J224,"N/A")=4,"Bronze",(COUNTIF(G224:J224,"Y")+COUNTIF(G224:J224,"N/A"))&lt;4,"Single Use"))</f>
        <v/>
      </c>
      <c r="R224" s="73"/>
      <c r="S224" s="66"/>
      <c r="T224" s="67"/>
      <c r="U224" s="67"/>
    </row>
    <row r="225" spans="1:21" ht="24.95" customHeight="1">
      <c r="A225" s="70"/>
      <c r="B225" s="71"/>
      <c r="C225" s="71"/>
      <c r="D225" s="71"/>
      <c r="E225" s="72"/>
      <c r="F225" s="75"/>
      <c r="G225" s="72"/>
      <c r="H225" s="72"/>
      <c r="I225" s="72"/>
      <c r="J225" s="72"/>
      <c r="K225" s="72"/>
      <c r="L225" s="72"/>
      <c r="M225" s="72"/>
      <c r="N225" s="72"/>
      <c r="O225" s="72"/>
      <c r="P225" s="72"/>
      <c r="Q225" s="121" t="str" cm="1">
        <f t="array" ref="Q225">IF(COUNTA(G225:P225)=0,"",_xlfn.IFS((COUNTIF(G225:P225,"Y")+COUNTIF(G225:P225,"N/A"))=10,"Gold",(COUNTIF(G225:N225,"Y")+COUNTIF(G225:N225,"N/A"))=8,"Silver",COUNTIF(G225:J225,"Y")+COUNTIF(G225:J225,"N/A")=4,"Bronze",(COUNTIF(G225:J225,"Y")+COUNTIF(G225:J225,"N/A"))&lt;4,"Single Use"))</f>
        <v/>
      </c>
      <c r="R225" s="73"/>
      <c r="S225" s="66"/>
      <c r="T225" s="67"/>
      <c r="U225" s="67"/>
    </row>
    <row r="226" spans="1:21" ht="24.95" customHeight="1">
      <c r="A226" s="70"/>
      <c r="B226" s="71"/>
      <c r="C226" s="71"/>
      <c r="D226" s="71"/>
      <c r="E226" s="72"/>
      <c r="F226" s="75"/>
      <c r="G226" s="72"/>
      <c r="H226" s="72"/>
      <c r="I226" s="72"/>
      <c r="J226" s="72"/>
      <c r="K226" s="72"/>
      <c r="L226" s="72"/>
      <c r="M226" s="72"/>
      <c r="N226" s="72"/>
      <c r="O226" s="72"/>
      <c r="P226" s="72"/>
      <c r="Q226" s="121" t="str" cm="1">
        <f t="array" ref="Q226">IF(COUNTA(G226:P226)=0,"",_xlfn.IFS((COUNTIF(G226:P226,"Y")+COUNTIF(G226:P226,"N/A"))=10,"Gold",(COUNTIF(G226:N226,"Y")+COUNTIF(G226:N226,"N/A"))=8,"Silver",COUNTIF(G226:J226,"Y")+COUNTIF(G226:J226,"N/A")=4,"Bronze",(COUNTIF(G226:J226,"Y")+COUNTIF(G226:J226,"N/A"))&lt;4,"Single Use"))</f>
        <v/>
      </c>
      <c r="R226" s="73"/>
      <c r="S226" s="66"/>
      <c r="T226" s="67"/>
      <c r="U226" s="67"/>
    </row>
    <row r="227" spans="1:21" ht="24.95" customHeight="1">
      <c r="A227" s="70"/>
      <c r="B227" s="71"/>
      <c r="C227" s="71"/>
      <c r="D227" s="71"/>
      <c r="E227" s="72"/>
      <c r="F227" s="75"/>
      <c r="G227" s="72"/>
      <c r="H227" s="72"/>
      <c r="I227" s="72"/>
      <c r="J227" s="72"/>
      <c r="K227" s="72"/>
      <c r="L227" s="72"/>
      <c r="M227" s="72"/>
      <c r="N227" s="72"/>
      <c r="O227" s="72"/>
      <c r="P227" s="72"/>
      <c r="Q227" s="121" t="str" cm="1">
        <f t="array" ref="Q227">IF(COUNTA(G227:P227)=0,"",_xlfn.IFS((COUNTIF(G227:P227,"Y")+COUNTIF(G227:P227,"N/A"))=10,"Gold",(COUNTIF(G227:N227,"Y")+COUNTIF(G227:N227,"N/A"))=8,"Silver",COUNTIF(G227:J227,"Y")+COUNTIF(G227:J227,"N/A")=4,"Bronze",(COUNTIF(G227:J227,"Y")+COUNTIF(G227:J227,"N/A"))&lt;4,"Single Use"))</f>
        <v/>
      </c>
      <c r="R227" s="73"/>
      <c r="S227" s="66"/>
      <c r="T227" s="67"/>
      <c r="U227" s="67"/>
    </row>
    <row r="228" spans="1:21" ht="24.95" customHeight="1">
      <c r="A228" s="70"/>
      <c r="B228" s="71"/>
      <c r="C228" s="71"/>
      <c r="D228" s="71"/>
      <c r="E228" s="72"/>
      <c r="F228" s="75"/>
      <c r="G228" s="72"/>
      <c r="H228" s="72"/>
      <c r="I228" s="72"/>
      <c r="J228" s="72"/>
      <c r="K228" s="72"/>
      <c r="L228" s="72"/>
      <c r="M228" s="72"/>
      <c r="N228" s="72"/>
      <c r="O228" s="72"/>
      <c r="P228" s="72"/>
      <c r="Q228" s="121" t="str" cm="1">
        <f t="array" ref="Q228">IF(COUNTA(G228:P228)=0,"",_xlfn.IFS((COUNTIF(G228:P228,"Y")+COUNTIF(G228:P228,"N/A"))=10,"Gold",(COUNTIF(G228:N228,"Y")+COUNTIF(G228:N228,"N/A"))=8,"Silver",COUNTIF(G228:J228,"Y")+COUNTIF(G228:J228,"N/A")=4,"Bronze",(COUNTIF(G228:J228,"Y")+COUNTIF(G228:J228,"N/A"))&lt;4,"Single Use"))</f>
        <v/>
      </c>
      <c r="R228" s="73"/>
      <c r="S228" s="66"/>
      <c r="T228" s="67"/>
      <c r="U228" s="67"/>
    </row>
    <row r="229" spans="1:21" ht="24.95" customHeight="1">
      <c r="A229" s="70"/>
      <c r="B229" s="71"/>
      <c r="C229" s="71"/>
      <c r="D229" s="71"/>
      <c r="E229" s="72"/>
      <c r="F229" s="75"/>
      <c r="G229" s="72"/>
      <c r="H229" s="72"/>
      <c r="I229" s="72"/>
      <c r="J229" s="72"/>
      <c r="K229" s="72"/>
      <c r="L229" s="72"/>
      <c r="M229" s="72"/>
      <c r="N229" s="72"/>
      <c r="O229" s="72"/>
      <c r="P229" s="72"/>
      <c r="Q229" s="121" t="str" cm="1">
        <f t="array" ref="Q229">IF(COUNTA(G229:P229)=0,"",_xlfn.IFS((COUNTIF(G229:P229,"Y")+COUNTIF(G229:P229,"N/A"))=10,"Gold",(COUNTIF(G229:N229,"Y")+COUNTIF(G229:N229,"N/A"))=8,"Silver",COUNTIF(G229:J229,"Y")+COUNTIF(G229:J229,"N/A")=4,"Bronze",(COUNTIF(G229:J229,"Y")+COUNTIF(G229:J229,"N/A"))&lt;4,"Single Use"))</f>
        <v/>
      </c>
      <c r="R229" s="73"/>
      <c r="S229" s="66"/>
      <c r="T229" s="67"/>
      <c r="U229" s="67"/>
    </row>
    <row r="230" spans="1:21" ht="24.95" customHeight="1">
      <c r="A230" s="70"/>
      <c r="B230" s="71"/>
      <c r="C230" s="71"/>
      <c r="D230" s="71"/>
      <c r="E230" s="72"/>
      <c r="F230" s="75"/>
      <c r="G230" s="72"/>
      <c r="H230" s="72"/>
      <c r="I230" s="72"/>
      <c r="J230" s="72"/>
      <c r="K230" s="72"/>
      <c r="L230" s="72"/>
      <c r="M230" s="72"/>
      <c r="N230" s="72"/>
      <c r="O230" s="72"/>
      <c r="P230" s="72"/>
      <c r="Q230" s="121" t="str" cm="1">
        <f t="array" ref="Q230">IF(COUNTA(G230:P230)=0,"",_xlfn.IFS((COUNTIF(G230:P230,"Y")+COUNTIF(G230:P230,"N/A"))=10,"Gold",(COUNTIF(G230:N230,"Y")+COUNTIF(G230:N230,"N/A"))=8,"Silver",COUNTIF(G230:J230,"Y")+COUNTIF(G230:J230,"N/A")=4,"Bronze",(COUNTIF(G230:J230,"Y")+COUNTIF(G230:J230,"N/A"))&lt;4,"Single Use"))</f>
        <v/>
      </c>
      <c r="R230" s="73"/>
      <c r="S230" s="66"/>
      <c r="T230" s="67"/>
      <c r="U230" s="67"/>
    </row>
    <row r="231" spans="1:21" ht="24.95" customHeight="1">
      <c r="A231" s="70"/>
      <c r="B231" s="71"/>
      <c r="C231" s="71"/>
      <c r="D231" s="71"/>
      <c r="E231" s="72"/>
      <c r="F231" s="75"/>
      <c r="G231" s="72"/>
      <c r="H231" s="72"/>
      <c r="I231" s="72"/>
      <c r="J231" s="72"/>
      <c r="K231" s="72"/>
      <c r="L231" s="72"/>
      <c r="M231" s="72"/>
      <c r="N231" s="72"/>
      <c r="O231" s="72"/>
      <c r="P231" s="72"/>
      <c r="Q231" s="121" t="str" cm="1">
        <f t="array" ref="Q231">IF(COUNTA(G231:P231)=0,"",_xlfn.IFS((COUNTIF(G231:P231,"Y")+COUNTIF(G231:P231,"N/A"))=10,"Gold",(COUNTIF(G231:N231,"Y")+COUNTIF(G231:N231,"N/A"))=8,"Silver",COUNTIF(G231:J231,"Y")+COUNTIF(G231:J231,"N/A")=4,"Bronze",(COUNTIF(G231:J231,"Y")+COUNTIF(G231:J231,"N/A"))&lt;4,"Single Use"))</f>
        <v/>
      </c>
      <c r="R231" s="73"/>
      <c r="S231" s="66"/>
      <c r="T231" s="67"/>
      <c r="U231" s="67"/>
    </row>
    <row r="232" spans="1:21" ht="24.95" customHeight="1">
      <c r="A232" s="70"/>
      <c r="B232" s="71"/>
      <c r="C232" s="71"/>
      <c r="D232" s="71"/>
      <c r="E232" s="72"/>
      <c r="F232" s="75"/>
      <c r="G232" s="72"/>
      <c r="H232" s="72"/>
      <c r="I232" s="72"/>
      <c r="J232" s="72"/>
      <c r="K232" s="72"/>
      <c r="L232" s="72"/>
      <c r="M232" s="72"/>
      <c r="N232" s="72"/>
      <c r="O232" s="72"/>
      <c r="P232" s="72"/>
      <c r="Q232" s="121" t="str" cm="1">
        <f t="array" ref="Q232">IF(COUNTA(G232:P232)=0,"",_xlfn.IFS((COUNTIF(G232:P232,"Y")+COUNTIF(G232:P232,"N/A"))=10,"Gold",(COUNTIF(G232:N232,"Y")+COUNTIF(G232:N232,"N/A"))=8,"Silver",COUNTIF(G232:J232,"Y")+COUNTIF(G232:J232,"N/A")=4,"Bronze",(COUNTIF(G232:J232,"Y")+COUNTIF(G232:J232,"N/A"))&lt;4,"Single Use"))</f>
        <v/>
      </c>
      <c r="R232" s="73"/>
      <c r="S232" s="66"/>
      <c r="T232" s="67"/>
      <c r="U232" s="67"/>
    </row>
    <row r="233" spans="1:21" ht="24.95" customHeight="1">
      <c r="A233" s="70"/>
      <c r="B233" s="71"/>
      <c r="C233" s="71"/>
      <c r="D233" s="71"/>
      <c r="E233" s="72"/>
      <c r="F233" s="75"/>
      <c r="G233" s="72"/>
      <c r="H233" s="72"/>
      <c r="I233" s="72"/>
      <c r="J233" s="72"/>
      <c r="K233" s="72"/>
      <c r="L233" s="72"/>
      <c r="M233" s="72"/>
      <c r="N233" s="72"/>
      <c r="O233" s="72"/>
      <c r="P233" s="72"/>
      <c r="Q233" s="121" t="str" cm="1">
        <f t="array" ref="Q233">IF(COUNTA(G233:P233)=0,"",_xlfn.IFS((COUNTIF(G233:P233,"Y")+COUNTIF(G233:P233,"N/A"))=10,"Gold",(COUNTIF(G233:N233,"Y")+COUNTIF(G233:N233,"N/A"))=8,"Silver",COUNTIF(G233:J233,"Y")+COUNTIF(G233:J233,"N/A")=4,"Bronze",(COUNTIF(G233:J233,"Y")+COUNTIF(G233:J233,"N/A"))&lt;4,"Single Use"))</f>
        <v/>
      </c>
      <c r="R233" s="73"/>
      <c r="S233" s="66"/>
      <c r="T233" s="67"/>
      <c r="U233" s="67"/>
    </row>
    <row r="234" spans="1:21" ht="24.95" customHeight="1">
      <c r="A234" s="70"/>
      <c r="B234" s="71"/>
      <c r="C234" s="71"/>
      <c r="D234" s="71"/>
      <c r="E234" s="72"/>
      <c r="F234" s="75"/>
      <c r="G234" s="72"/>
      <c r="H234" s="72"/>
      <c r="I234" s="72"/>
      <c r="J234" s="72"/>
      <c r="K234" s="72"/>
      <c r="L234" s="72"/>
      <c r="M234" s="72"/>
      <c r="N234" s="72"/>
      <c r="O234" s="72"/>
      <c r="P234" s="72"/>
      <c r="Q234" s="121" t="str" cm="1">
        <f t="array" ref="Q234">IF(COUNTA(G234:P234)=0,"",_xlfn.IFS((COUNTIF(G234:P234,"Y")+COUNTIF(G234:P234,"N/A"))=10,"Gold",(COUNTIF(G234:N234,"Y")+COUNTIF(G234:N234,"N/A"))=8,"Silver",COUNTIF(G234:J234,"Y")+COUNTIF(G234:J234,"N/A")=4,"Bronze",(COUNTIF(G234:J234,"Y")+COUNTIF(G234:J234,"N/A"))&lt;4,"Single Use"))</f>
        <v/>
      </c>
      <c r="R234" s="73"/>
      <c r="S234" s="66"/>
      <c r="T234" s="67"/>
      <c r="U234" s="67"/>
    </row>
    <row r="235" spans="1:21" ht="24.95" customHeight="1">
      <c r="A235" s="70"/>
      <c r="B235" s="71"/>
      <c r="C235" s="71"/>
      <c r="D235" s="71"/>
      <c r="E235" s="72"/>
      <c r="F235" s="75"/>
      <c r="G235" s="72"/>
      <c r="H235" s="72"/>
      <c r="I235" s="72"/>
      <c r="J235" s="72"/>
      <c r="K235" s="72"/>
      <c r="L235" s="72"/>
      <c r="M235" s="72"/>
      <c r="N235" s="72"/>
      <c r="O235" s="72"/>
      <c r="P235" s="72"/>
      <c r="Q235" s="121" t="str" cm="1">
        <f t="array" ref="Q235">IF(COUNTA(G235:P235)=0,"",_xlfn.IFS((COUNTIF(G235:P235,"Y")+COUNTIF(G235:P235,"N/A"))=10,"Gold",(COUNTIF(G235:N235,"Y")+COUNTIF(G235:N235,"N/A"))=8,"Silver",COUNTIF(G235:J235,"Y")+COUNTIF(G235:J235,"N/A")=4,"Bronze",(COUNTIF(G235:J235,"Y")+COUNTIF(G235:J235,"N/A"))&lt;4,"Single Use"))</f>
        <v/>
      </c>
      <c r="R235" s="73"/>
      <c r="S235" s="66"/>
      <c r="T235" s="67"/>
      <c r="U235" s="67"/>
    </row>
    <row r="236" spans="1:21" ht="24.95" customHeight="1">
      <c r="A236" s="70"/>
      <c r="B236" s="71"/>
      <c r="C236" s="71"/>
      <c r="D236" s="71"/>
      <c r="E236" s="72"/>
      <c r="F236" s="75"/>
      <c r="G236" s="72"/>
      <c r="H236" s="72"/>
      <c r="I236" s="72"/>
      <c r="J236" s="72"/>
      <c r="K236" s="72"/>
      <c r="L236" s="72"/>
      <c r="M236" s="72"/>
      <c r="N236" s="72"/>
      <c r="O236" s="72"/>
      <c r="P236" s="72"/>
      <c r="Q236" s="121" t="str" cm="1">
        <f t="array" ref="Q236">IF(COUNTA(G236:P236)=0,"",_xlfn.IFS((COUNTIF(G236:P236,"Y")+COUNTIF(G236:P236,"N/A"))=10,"Gold",(COUNTIF(G236:N236,"Y")+COUNTIF(G236:N236,"N/A"))=8,"Silver",COUNTIF(G236:J236,"Y")+COUNTIF(G236:J236,"N/A")=4,"Bronze",(COUNTIF(G236:J236,"Y")+COUNTIF(G236:J236,"N/A"))&lt;4,"Single Use"))</f>
        <v/>
      </c>
      <c r="R236" s="73"/>
      <c r="S236" s="66"/>
      <c r="T236" s="67"/>
      <c r="U236" s="67"/>
    </row>
    <row r="237" spans="1:21" ht="24.95" customHeight="1">
      <c r="A237" s="70"/>
      <c r="B237" s="71"/>
      <c r="C237" s="71"/>
      <c r="D237" s="71"/>
      <c r="E237" s="72"/>
      <c r="F237" s="75"/>
      <c r="G237" s="72"/>
      <c r="H237" s="72"/>
      <c r="I237" s="72"/>
      <c r="J237" s="72"/>
      <c r="K237" s="72"/>
      <c r="L237" s="72"/>
      <c r="M237" s="72"/>
      <c r="N237" s="72"/>
      <c r="O237" s="72"/>
      <c r="P237" s="72"/>
      <c r="Q237" s="121" t="str" cm="1">
        <f t="array" ref="Q237">IF(COUNTA(G237:P237)=0,"",_xlfn.IFS((COUNTIF(G237:P237,"Y")+COUNTIF(G237:P237,"N/A"))=10,"Gold",(COUNTIF(G237:N237,"Y")+COUNTIF(G237:N237,"N/A"))=8,"Silver",COUNTIF(G237:J237,"Y")+COUNTIF(G237:J237,"N/A")=4,"Bronze",(COUNTIF(G237:J237,"Y")+COUNTIF(G237:J237,"N/A"))&lt;4,"Single Use"))</f>
        <v/>
      </c>
      <c r="R237" s="73"/>
      <c r="S237" s="66"/>
      <c r="T237" s="67"/>
      <c r="U237" s="67"/>
    </row>
    <row r="238" spans="1:21" ht="24.95" customHeight="1">
      <c r="A238" s="70"/>
      <c r="B238" s="71"/>
      <c r="C238" s="71"/>
      <c r="D238" s="71"/>
      <c r="E238" s="72"/>
      <c r="F238" s="75"/>
      <c r="G238" s="72"/>
      <c r="H238" s="72"/>
      <c r="I238" s="72"/>
      <c r="J238" s="72"/>
      <c r="K238" s="72"/>
      <c r="L238" s="72"/>
      <c r="M238" s="72"/>
      <c r="N238" s="72"/>
      <c r="O238" s="72"/>
      <c r="P238" s="72"/>
      <c r="Q238" s="121" t="str" cm="1">
        <f t="array" ref="Q238">IF(COUNTA(G238:P238)=0,"",_xlfn.IFS((COUNTIF(G238:P238,"Y")+COUNTIF(G238:P238,"N/A"))=10,"Gold",(COUNTIF(G238:N238,"Y")+COUNTIF(G238:N238,"N/A"))=8,"Silver",COUNTIF(G238:J238,"Y")+COUNTIF(G238:J238,"N/A")=4,"Bronze",(COUNTIF(G238:J238,"Y")+COUNTIF(G238:J238,"N/A"))&lt;4,"Single Use"))</f>
        <v/>
      </c>
      <c r="R238" s="73"/>
      <c r="S238" s="66"/>
      <c r="T238" s="67"/>
      <c r="U238" s="67"/>
    </row>
    <row r="239" spans="1:21" ht="24.95" customHeight="1">
      <c r="A239" s="70"/>
      <c r="B239" s="71"/>
      <c r="C239" s="71"/>
      <c r="D239" s="71"/>
      <c r="E239" s="72"/>
      <c r="F239" s="75"/>
      <c r="G239" s="72"/>
      <c r="H239" s="72"/>
      <c r="I239" s="72"/>
      <c r="J239" s="72"/>
      <c r="K239" s="72"/>
      <c r="L239" s="72"/>
      <c r="M239" s="72"/>
      <c r="N239" s="72"/>
      <c r="O239" s="72"/>
      <c r="P239" s="72"/>
      <c r="Q239" s="121" t="str" cm="1">
        <f t="array" ref="Q239">IF(COUNTA(G239:P239)=0,"",_xlfn.IFS((COUNTIF(G239:P239,"Y")+COUNTIF(G239:P239,"N/A"))=10,"Gold",(COUNTIF(G239:N239,"Y")+COUNTIF(G239:N239,"N/A"))=8,"Silver",COUNTIF(G239:J239,"Y")+COUNTIF(G239:J239,"N/A")=4,"Bronze",(COUNTIF(G239:J239,"Y")+COUNTIF(G239:J239,"N/A"))&lt;4,"Single Use"))</f>
        <v/>
      </c>
      <c r="R239" s="73"/>
      <c r="S239" s="66"/>
      <c r="T239" s="67"/>
      <c r="U239" s="67"/>
    </row>
    <row r="240" spans="1:21" ht="24.95" customHeight="1">
      <c r="A240" s="70"/>
      <c r="B240" s="71"/>
      <c r="C240" s="71"/>
      <c r="D240" s="71"/>
      <c r="E240" s="72"/>
      <c r="F240" s="75"/>
      <c r="G240" s="72"/>
      <c r="H240" s="72"/>
      <c r="I240" s="72"/>
      <c r="J240" s="72"/>
      <c r="K240" s="72"/>
      <c r="L240" s="72"/>
      <c r="M240" s="72"/>
      <c r="N240" s="72"/>
      <c r="O240" s="72"/>
      <c r="P240" s="72"/>
      <c r="Q240" s="121" t="str" cm="1">
        <f t="array" ref="Q240">IF(COUNTA(G240:P240)=0,"",_xlfn.IFS((COUNTIF(G240:P240,"Y")+COUNTIF(G240:P240,"N/A"))=10,"Gold",(COUNTIF(G240:N240,"Y")+COUNTIF(G240:N240,"N/A"))=8,"Silver",COUNTIF(G240:J240,"Y")+COUNTIF(G240:J240,"N/A")=4,"Bronze",(COUNTIF(G240:J240,"Y")+COUNTIF(G240:J240,"N/A"))&lt;4,"Single Use"))</f>
        <v/>
      </c>
      <c r="R240" s="73"/>
      <c r="S240" s="66"/>
      <c r="T240" s="67"/>
      <c r="U240" s="67"/>
    </row>
    <row r="241" spans="1:21" ht="24.95" customHeight="1">
      <c r="A241" s="70"/>
      <c r="B241" s="71"/>
      <c r="C241" s="71"/>
      <c r="D241" s="71"/>
      <c r="E241" s="72"/>
      <c r="F241" s="75"/>
      <c r="G241" s="72"/>
      <c r="H241" s="72"/>
      <c r="I241" s="72"/>
      <c r="J241" s="72"/>
      <c r="K241" s="72"/>
      <c r="L241" s="72"/>
      <c r="M241" s="72"/>
      <c r="N241" s="72"/>
      <c r="O241" s="72"/>
      <c r="P241" s="72"/>
      <c r="Q241" s="121" t="str" cm="1">
        <f t="array" ref="Q241">IF(COUNTA(G241:P241)=0,"",_xlfn.IFS((COUNTIF(G241:P241,"Y")+COUNTIF(G241:P241,"N/A"))=10,"Gold",(COUNTIF(G241:N241,"Y")+COUNTIF(G241:N241,"N/A"))=8,"Silver",COUNTIF(G241:J241,"Y")+COUNTIF(G241:J241,"N/A")=4,"Bronze",(COUNTIF(G241:J241,"Y")+COUNTIF(G241:J241,"N/A"))&lt;4,"Single Use"))</f>
        <v/>
      </c>
      <c r="R241" s="73"/>
      <c r="S241" s="66"/>
      <c r="T241" s="67"/>
      <c r="U241" s="67"/>
    </row>
    <row r="242" spans="1:21" ht="24.95" customHeight="1">
      <c r="A242" s="70"/>
      <c r="B242" s="71"/>
      <c r="C242" s="71"/>
      <c r="D242" s="71"/>
      <c r="E242" s="72"/>
      <c r="F242" s="75"/>
      <c r="G242" s="72"/>
      <c r="H242" s="72"/>
      <c r="I242" s="72"/>
      <c r="J242" s="72"/>
      <c r="K242" s="72"/>
      <c r="L242" s="72"/>
      <c r="M242" s="72"/>
      <c r="N242" s="72"/>
      <c r="O242" s="72"/>
      <c r="P242" s="72"/>
      <c r="Q242" s="121" t="str" cm="1">
        <f t="array" ref="Q242">IF(COUNTA(G242:P242)=0,"",_xlfn.IFS((COUNTIF(G242:P242,"Y")+COUNTIF(G242:P242,"N/A"))=10,"Gold",(COUNTIF(G242:N242,"Y")+COUNTIF(G242:N242,"N/A"))=8,"Silver",COUNTIF(G242:J242,"Y")+COUNTIF(G242:J242,"N/A")=4,"Bronze",(COUNTIF(G242:J242,"Y")+COUNTIF(G242:J242,"N/A"))&lt;4,"Single Use"))</f>
        <v/>
      </c>
      <c r="R242" s="73"/>
      <c r="S242" s="66"/>
      <c r="T242" s="67"/>
      <c r="U242" s="67"/>
    </row>
    <row r="243" spans="1:21" ht="24.95" customHeight="1">
      <c r="A243" s="70"/>
      <c r="B243" s="71"/>
      <c r="C243" s="71"/>
      <c r="D243" s="71"/>
      <c r="E243" s="72"/>
      <c r="F243" s="75"/>
      <c r="G243" s="72"/>
      <c r="H243" s="72"/>
      <c r="I243" s="72"/>
      <c r="J243" s="72"/>
      <c r="K243" s="72"/>
      <c r="L243" s="72"/>
      <c r="M243" s="72"/>
      <c r="N243" s="72"/>
      <c r="O243" s="72"/>
      <c r="P243" s="72"/>
      <c r="Q243" s="121" t="str" cm="1">
        <f t="array" ref="Q243">IF(COUNTA(G243:P243)=0,"",_xlfn.IFS((COUNTIF(G243:P243,"Y")+COUNTIF(G243:P243,"N/A"))=10,"Gold",(COUNTIF(G243:N243,"Y")+COUNTIF(G243:N243,"N/A"))=8,"Silver",COUNTIF(G243:J243,"Y")+COUNTIF(G243:J243,"N/A")=4,"Bronze",(COUNTIF(G243:J243,"Y")+COUNTIF(G243:J243,"N/A"))&lt;4,"Single Use"))</f>
        <v/>
      </c>
      <c r="R243" s="73"/>
      <c r="S243" s="66"/>
      <c r="T243" s="67"/>
      <c r="U243" s="67"/>
    </row>
    <row r="244" spans="1:21" ht="24.95" customHeight="1">
      <c r="A244" s="70"/>
      <c r="B244" s="71"/>
      <c r="C244" s="71"/>
      <c r="D244" s="71"/>
      <c r="E244" s="72"/>
      <c r="F244" s="75"/>
      <c r="G244" s="72"/>
      <c r="H244" s="72"/>
      <c r="I244" s="72"/>
      <c r="J244" s="72"/>
      <c r="K244" s="72"/>
      <c r="L244" s="72"/>
      <c r="M244" s="72"/>
      <c r="N244" s="72"/>
      <c r="O244" s="72"/>
      <c r="P244" s="72"/>
      <c r="Q244" s="121" t="str" cm="1">
        <f t="array" ref="Q244">IF(COUNTA(G244:P244)=0,"",_xlfn.IFS((COUNTIF(G244:P244,"Y")+COUNTIF(G244:P244,"N/A"))=10,"Gold",(COUNTIF(G244:N244,"Y")+COUNTIF(G244:N244,"N/A"))=8,"Silver",COUNTIF(G244:J244,"Y")+COUNTIF(G244:J244,"N/A")=4,"Bronze",(COUNTIF(G244:J244,"Y")+COUNTIF(G244:J244,"N/A"))&lt;4,"Single Use"))</f>
        <v/>
      </c>
      <c r="R244" s="73"/>
      <c r="S244" s="66"/>
      <c r="T244" s="67"/>
      <c r="U244" s="67"/>
    </row>
    <row r="245" spans="1:21" ht="24.95" customHeight="1">
      <c r="A245" s="70"/>
      <c r="B245" s="71"/>
      <c r="C245" s="71"/>
      <c r="D245" s="71"/>
      <c r="E245" s="72"/>
      <c r="F245" s="75"/>
      <c r="G245" s="72"/>
      <c r="H245" s="72"/>
      <c r="I245" s="72"/>
      <c r="J245" s="72"/>
      <c r="K245" s="72"/>
      <c r="L245" s="72"/>
      <c r="M245" s="72"/>
      <c r="N245" s="72"/>
      <c r="O245" s="72"/>
      <c r="P245" s="72"/>
      <c r="Q245" s="121" t="str" cm="1">
        <f t="array" ref="Q245">IF(COUNTA(G245:P245)=0,"",_xlfn.IFS((COUNTIF(G245:P245,"Y")+COUNTIF(G245:P245,"N/A"))=10,"Gold",(COUNTIF(G245:N245,"Y")+COUNTIF(G245:N245,"N/A"))=8,"Silver",COUNTIF(G245:J245,"Y")+COUNTIF(G245:J245,"N/A")=4,"Bronze",(COUNTIF(G245:J245,"Y")+COUNTIF(G245:J245,"N/A"))&lt;4,"Single Use"))</f>
        <v/>
      </c>
      <c r="R245" s="73"/>
      <c r="S245" s="66"/>
      <c r="T245" s="67"/>
      <c r="U245" s="67"/>
    </row>
    <row r="246" spans="1:21" ht="24.95" customHeight="1">
      <c r="A246" s="70"/>
      <c r="B246" s="71"/>
      <c r="C246" s="71"/>
      <c r="D246" s="71"/>
      <c r="E246" s="72"/>
      <c r="F246" s="75"/>
      <c r="G246" s="72"/>
      <c r="H246" s="72"/>
      <c r="I246" s="72"/>
      <c r="J246" s="72"/>
      <c r="K246" s="72"/>
      <c r="L246" s="72"/>
      <c r="M246" s="72"/>
      <c r="N246" s="72"/>
      <c r="O246" s="72"/>
      <c r="P246" s="72"/>
      <c r="Q246" s="121" t="str" cm="1">
        <f t="array" ref="Q246">IF(COUNTA(G246:P246)=0,"",_xlfn.IFS((COUNTIF(G246:P246,"Y")+COUNTIF(G246:P246,"N/A"))=10,"Gold",(COUNTIF(G246:N246,"Y")+COUNTIF(G246:N246,"N/A"))=8,"Silver",COUNTIF(G246:J246,"Y")+COUNTIF(G246:J246,"N/A")=4,"Bronze",(COUNTIF(G246:J246,"Y")+COUNTIF(G246:J246,"N/A"))&lt;4,"Single Use"))</f>
        <v/>
      </c>
      <c r="R246" s="73"/>
      <c r="S246" s="66"/>
      <c r="T246" s="67"/>
      <c r="U246" s="67"/>
    </row>
    <row r="247" spans="1:21" ht="24.95" customHeight="1">
      <c r="A247" s="70"/>
      <c r="B247" s="71"/>
      <c r="C247" s="71"/>
      <c r="D247" s="71"/>
      <c r="E247" s="72"/>
      <c r="F247" s="75"/>
      <c r="G247" s="72"/>
      <c r="H247" s="72"/>
      <c r="I247" s="72"/>
      <c r="J247" s="72"/>
      <c r="K247" s="72"/>
      <c r="L247" s="72"/>
      <c r="M247" s="72"/>
      <c r="N247" s="72"/>
      <c r="O247" s="72"/>
      <c r="P247" s="72"/>
      <c r="Q247" s="121" t="str" cm="1">
        <f t="array" ref="Q247">IF(COUNTA(G247:P247)=0,"",_xlfn.IFS((COUNTIF(G247:P247,"Y")+COUNTIF(G247:P247,"N/A"))=10,"Gold",(COUNTIF(G247:N247,"Y")+COUNTIF(G247:N247,"N/A"))=8,"Silver",COUNTIF(G247:J247,"Y")+COUNTIF(G247:J247,"N/A")=4,"Bronze",(COUNTIF(G247:J247,"Y")+COUNTIF(G247:J247,"N/A"))&lt;4,"Single Use"))</f>
        <v/>
      </c>
      <c r="R247" s="73"/>
      <c r="S247" s="66"/>
      <c r="T247" s="67"/>
      <c r="U247" s="67"/>
    </row>
    <row r="248" spans="1:21" ht="24.95" customHeight="1">
      <c r="A248" s="70"/>
      <c r="B248" s="71"/>
      <c r="C248" s="71"/>
      <c r="D248" s="71"/>
      <c r="E248" s="72"/>
      <c r="F248" s="75"/>
      <c r="G248" s="72"/>
      <c r="H248" s="72"/>
      <c r="I248" s="72"/>
      <c r="J248" s="72"/>
      <c r="K248" s="72"/>
      <c r="L248" s="72"/>
      <c r="M248" s="72"/>
      <c r="N248" s="72"/>
      <c r="O248" s="72"/>
      <c r="P248" s="72"/>
      <c r="Q248" s="121" t="str" cm="1">
        <f t="array" ref="Q248">IF(COUNTA(G248:P248)=0,"",_xlfn.IFS((COUNTIF(G248:P248,"Y")+COUNTIF(G248:P248,"N/A"))=10,"Gold",(COUNTIF(G248:N248,"Y")+COUNTIF(G248:N248,"N/A"))=8,"Silver",COUNTIF(G248:J248,"Y")+COUNTIF(G248:J248,"N/A")=4,"Bronze",(COUNTIF(G248:J248,"Y")+COUNTIF(G248:J248,"N/A"))&lt;4,"Single Use"))</f>
        <v/>
      </c>
      <c r="R248" s="73"/>
      <c r="S248" s="66"/>
      <c r="T248" s="67"/>
      <c r="U248" s="67"/>
    </row>
    <row r="249" spans="1:21" ht="24.95" customHeight="1">
      <c r="A249" s="70"/>
      <c r="B249" s="71"/>
      <c r="C249" s="71"/>
      <c r="D249" s="71"/>
      <c r="E249" s="72"/>
      <c r="F249" s="75"/>
      <c r="G249" s="72"/>
      <c r="H249" s="72"/>
      <c r="I249" s="72"/>
      <c r="J249" s="72"/>
      <c r="K249" s="72"/>
      <c r="L249" s="72"/>
      <c r="M249" s="72"/>
      <c r="N249" s="72"/>
      <c r="O249" s="72"/>
      <c r="P249" s="72"/>
      <c r="Q249" s="121" t="str" cm="1">
        <f t="array" ref="Q249">IF(COUNTA(G249:P249)=0,"",_xlfn.IFS((COUNTIF(G249:P249,"Y")+COUNTIF(G249:P249,"N/A"))=10,"Gold",(COUNTIF(G249:N249,"Y")+COUNTIF(G249:N249,"N/A"))=8,"Silver",COUNTIF(G249:J249,"Y")+COUNTIF(G249:J249,"N/A")=4,"Bronze",(COUNTIF(G249:J249,"Y")+COUNTIF(G249:J249,"N/A"))&lt;4,"Single Use"))</f>
        <v/>
      </c>
      <c r="R249" s="73"/>
      <c r="S249" s="66"/>
      <c r="T249" s="67"/>
      <c r="U249" s="67"/>
    </row>
    <row r="250" spans="1:21" ht="24.95" customHeight="1">
      <c r="A250" s="70"/>
      <c r="B250" s="71"/>
      <c r="C250" s="71"/>
      <c r="D250" s="71"/>
      <c r="E250" s="72"/>
      <c r="F250" s="75"/>
      <c r="G250" s="72"/>
      <c r="H250" s="72"/>
      <c r="I250" s="72"/>
      <c r="J250" s="72"/>
      <c r="K250" s="72"/>
      <c r="L250" s="72"/>
      <c r="M250" s="72"/>
      <c r="N250" s="72"/>
      <c r="O250" s="72"/>
      <c r="P250" s="72"/>
      <c r="Q250" s="121" t="str" cm="1">
        <f t="array" ref="Q250">IF(COUNTA(G250:P250)=0,"",_xlfn.IFS((COUNTIF(G250:P250,"Y")+COUNTIF(G250:P250,"N/A"))=10,"Gold",(COUNTIF(G250:N250,"Y")+COUNTIF(G250:N250,"N/A"))=8,"Silver",COUNTIF(G250:J250,"Y")+COUNTIF(G250:J250,"N/A")=4,"Bronze",(COUNTIF(G250:J250,"Y")+COUNTIF(G250:J250,"N/A"))&lt;4,"Single Use"))</f>
        <v/>
      </c>
      <c r="R250" s="73"/>
      <c r="S250" s="66"/>
      <c r="T250" s="67"/>
      <c r="U250" s="67"/>
    </row>
    <row r="251" spans="1:21" ht="24.95" customHeight="1">
      <c r="A251" s="70"/>
      <c r="B251" s="71"/>
      <c r="C251" s="71"/>
      <c r="D251" s="71"/>
      <c r="E251" s="72"/>
      <c r="F251" s="75"/>
      <c r="G251" s="72"/>
      <c r="H251" s="72"/>
      <c r="I251" s="72"/>
      <c r="J251" s="72"/>
      <c r="K251" s="72"/>
      <c r="L251" s="72"/>
      <c r="M251" s="72"/>
      <c r="N251" s="72"/>
      <c r="O251" s="72"/>
      <c r="P251" s="72"/>
      <c r="Q251" s="121" t="str" cm="1">
        <f t="array" ref="Q251">IF(COUNTA(G251:P251)=0,"",_xlfn.IFS((COUNTIF(G251:P251,"Y")+COUNTIF(G251:P251,"N/A"))=10,"Gold",(COUNTIF(G251:N251,"Y")+COUNTIF(G251:N251,"N/A"))=8,"Silver",COUNTIF(G251:J251,"Y")+COUNTIF(G251:J251,"N/A")=4,"Bronze",(COUNTIF(G251:J251,"Y")+COUNTIF(G251:J251,"N/A"))&lt;4,"Single Use"))</f>
        <v/>
      </c>
      <c r="R251" s="73"/>
      <c r="S251" s="66"/>
      <c r="T251" s="67"/>
      <c r="U251" s="67"/>
    </row>
    <row r="252" spans="1:21" ht="24.95" customHeight="1">
      <c r="A252" s="70"/>
      <c r="B252" s="71"/>
      <c r="C252" s="71"/>
      <c r="D252" s="71"/>
      <c r="E252" s="72"/>
      <c r="F252" s="75"/>
      <c r="G252" s="72"/>
      <c r="H252" s="72"/>
      <c r="I252" s="72"/>
      <c r="J252" s="72"/>
      <c r="K252" s="72"/>
      <c r="L252" s="72"/>
      <c r="M252" s="72"/>
      <c r="N252" s="72"/>
      <c r="O252" s="72"/>
      <c r="P252" s="72"/>
      <c r="Q252" s="121" t="str" cm="1">
        <f t="array" ref="Q252">IF(COUNTA(G252:P252)=0,"",_xlfn.IFS((COUNTIF(G252:P252,"Y")+COUNTIF(G252:P252,"N/A"))=10,"Gold",(COUNTIF(G252:N252,"Y")+COUNTIF(G252:N252,"N/A"))=8,"Silver",COUNTIF(G252:J252,"Y")+COUNTIF(G252:J252,"N/A")=4,"Bronze",(COUNTIF(G252:J252,"Y")+COUNTIF(G252:J252,"N/A"))&lt;4,"Single Use"))</f>
        <v/>
      </c>
      <c r="R252" s="73"/>
      <c r="S252" s="66"/>
      <c r="T252" s="67"/>
      <c r="U252" s="67"/>
    </row>
    <row r="253" spans="1:21" ht="24.95" customHeight="1">
      <c r="A253" s="70"/>
      <c r="B253" s="71"/>
      <c r="C253" s="71"/>
      <c r="D253" s="71"/>
      <c r="E253" s="72"/>
      <c r="F253" s="75"/>
      <c r="G253" s="72"/>
      <c r="H253" s="72"/>
      <c r="I253" s="72"/>
      <c r="J253" s="72"/>
      <c r="K253" s="72"/>
      <c r="L253" s="72"/>
      <c r="M253" s="72"/>
      <c r="N253" s="72"/>
      <c r="O253" s="72"/>
      <c r="P253" s="72"/>
      <c r="Q253" s="121" t="str" cm="1">
        <f t="array" ref="Q253">IF(COUNTA(G253:P253)=0,"",_xlfn.IFS((COUNTIF(G253:P253,"Y")+COUNTIF(G253:P253,"N/A"))=10,"Gold",(COUNTIF(G253:N253,"Y")+COUNTIF(G253:N253,"N/A"))=8,"Silver",COUNTIF(G253:J253,"Y")+COUNTIF(G253:J253,"N/A")=4,"Bronze",(COUNTIF(G253:J253,"Y")+COUNTIF(G253:J253,"N/A"))&lt;4,"Single Use"))</f>
        <v/>
      </c>
      <c r="R253" s="73"/>
      <c r="S253" s="66"/>
      <c r="T253" s="67"/>
      <c r="U253" s="67"/>
    </row>
    <row r="254" spans="1:21" ht="24.95" customHeight="1">
      <c r="A254" s="70"/>
      <c r="B254" s="71"/>
      <c r="C254" s="71"/>
      <c r="D254" s="71"/>
      <c r="E254" s="72"/>
      <c r="F254" s="75"/>
      <c r="G254" s="72"/>
      <c r="H254" s="72"/>
      <c r="I254" s="72"/>
      <c r="J254" s="72"/>
      <c r="K254" s="72"/>
      <c r="L254" s="72"/>
      <c r="M254" s="72"/>
      <c r="N254" s="72"/>
      <c r="O254" s="72"/>
      <c r="P254" s="72"/>
      <c r="Q254" s="121" t="str" cm="1">
        <f t="array" ref="Q254">IF(COUNTA(G254:P254)=0,"",_xlfn.IFS((COUNTIF(G254:P254,"Y")+COUNTIF(G254:P254,"N/A"))=10,"Gold",(COUNTIF(G254:N254,"Y")+COUNTIF(G254:N254,"N/A"))=8,"Silver",COUNTIF(G254:J254,"Y")+COUNTIF(G254:J254,"N/A")=4,"Bronze",(COUNTIF(G254:J254,"Y")+COUNTIF(G254:J254,"N/A"))&lt;4,"Single Use"))</f>
        <v/>
      </c>
      <c r="R254" s="73"/>
      <c r="S254" s="66"/>
      <c r="T254" s="67"/>
      <c r="U254" s="67"/>
    </row>
    <row r="255" spans="1:21" ht="24.95" customHeight="1">
      <c r="A255" s="70"/>
      <c r="B255" s="71"/>
      <c r="C255" s="71"/>
      <c r="D255" s="71"/>
      <c r="E255" s="72"/>
      <c r="F255" s="75"/>
      <c r="G255" s="72"/>
      <c r="H255" s="72"/>
      <c r="I255" s="72"/>
      <c r="J255" s="72"/>
      <c r="K255" s="72"/>
      <c r="L255" s="72"/>
      <c r="M255" s="72"/>
      <c r="N255" s="72"/>
      <c r="O255" s="72"/>
      <c r="P255" s="72"/>
      <c r="Q255" s="121" t="str" cm="1">
        <f t="array" ref="Q255">IF(COUNTA(G255:P255)=0,"",_xlfn.IFS((COUNTIF(G255:P255,"Y")+COUNTIF(G255:P255,"N/A"))=10,"Gold",(COUNTIF(G255:N255,"Y")+COUNTIF(G255:N255,"N/A"))=8,"Silver",COUNTIF(G255:J255,"Y")+COUNTIF(G255:J255,"N/A")=4,"Bronze",(COUNTIF(G255:J255,"Y")+COUNTIF(G255:J255,"N/A"))&lt;4,"Single Use"))</f>
        <v/>
      </c>
      <c r="R255" s="73"/>
      <c r="S255" s="66"/>
      <c r="T255" s="67"/>
      <c r="U255" s="67"/>
    </row>
    <row r="256" spans="1:21" ht="24.95" customHeight="1">
      <c r="A256" s="70"/>
      <c r="B256" s="71"/>
      <c r="C256" s="71"/>
      <c r="D256" s="71"/>
      <c r="E256" s="72"/>
      <c r="F256" s="75"/>
      <c r="G256" s="72"/>
      <c r="H256" s="72"/>
      <c r="I256" s="72"/>
      <c r="J256" s="72"/>
      <c r="K256" s="72"/>
      <c r="L256" s="72"/>
      <c r="M256" s="72"/>
      <c r="N256" s="72"/>
      <c r="O256" s="72"/>
      <c r="P256" s="72"/>
      <c r="Q256" s="121" t="str" cm="1">
        <f t="array" ref="Q256">IF(COUNTA(G256:P256)=0,"",_xlfn.IFS((COUNTIF(G256:P256,"Y")+COUNTIF(G256:P256,"N/A"))=10,"Gold",(COUNTIF(G256:N256,"Y")+COUNTIF(G256:N256,"N/A"))=8,"Silver",COUNTIF(G256:J256,"Y")+COUNTIF(G256:J256,"N/A")=4,"Bronze",(COUNTIF(G256:J256,"Y")+COUNTIF(G256:J256,"N/A"))&lt;4,"Single Use"))</f>
        <v/>
      </c>
      <c r="R256" s="73"/>
      <c r="S256" s="66"/>
      <c r="T256" s="67"/>
      <c r="U256" s="67"/>
    </row>
    <row r="257" spans="1:21" ht="24.95" customHeight="1">
      <c r="A257" s="70"/>
      <c r="B257" s="71"/>
      <c r="C257" s="71"/>
      <c r="D257" s="71"/>
      <c r="E257" s="72"/>
      <c r="F257" s="75"/>
      <c r="G257" s="72"/>
      <c r="H257" s="72"/>
      <c r="I257" s="72"/>
      <c r="J257" s="72"/>
      <c r="K257" s="72"/>
      <c r="L257" s="72"/>
      <c r="M257" s="72"/>
      <c r="N257" s="72"/>
      <c r="O257" s="72"/>
      <c r="P257" s="72"/>
      <c r="Q257" s="121" t="str" cm="1">
        <f t="array" ref="Q257">IF(COUNTA(G257:P257)=0,"",_xlfn.IFS((COUNTIF(G257:P257,"Y")+COUNTIF(G257:P257,"N/A"))=10,"Gold",(COUNTIF(G257:N257,"Y")+COUNTIF(G257:N257,"N/A"))=8,"Silver",COUNTIF(G257:J257,"Y")+COUNTIF(G257:J257,"N/A")=4,"Bronze",(COUNTIF(G257:J257,"Y")+COUNTIF(G257:J257,"N/A"))&lt;4,"Single Use"))</f>
        <v/>
      </c>
      <c r="R257" s="73"/>
      <c r="S257" s="66"/>
      <c r="T257" s="67"/>
      <c r="U257" s="67"/>
    </row>
    <row r="258" spans="1:21" ht="24.95" customHeight="1">
      <c r="A258" s="70"/>
      <c r="B258" s="71"/>
      <c r="C258" s="71"/>
      <c r="D258" s="71"/>
      <c r="E258" s="72"/>
      <c r="F258" s="75"/>
      <c r="G258" s="72"/>
      <c r="H258" s="72"/>
      <c r="I258" s="72"/>
      <c r="J258" s="72"/>
      <c r="K258" s="72"/>
      <c r="L258" s="72"/>
      <c r="M258" s="72"/>
      <c r="N258" s="72"/>
      <c r="O258" s="72"/>
      <c r="P258" s="72"/>
      <c r="Q258" s="121" t="str" cm="1">
        <f t="array" ref="Q258">IF(COUNTA(G258:P258)=0,"",_xlfn.IFS((COUNTIF(G258:P258,"Y")+COUNTIF(G258:P258,"N/A"))=10,"Gold",(COUNTIF(G258:N258,"Y")+COUNTIF(G258:N258,"N/A"))=8,"Silver",COUNTIF(G258:J258,"Y")+COUNTIF(G258:J258,"N/A")=4,"Bronze",(COUNTIF(G258:J258,"Y")+COUNTIF(G258:J258,"N/A"))&lt;4,"Single Use"))</f>
        <v/>
      </c>
      <c r="R258" s="73"/>
      <c r="S258" s="66"/>
      <c r="T258" s="67"/>
      <c r="U258" s="67"/>
    </row>
    <row r="259" spans="1:21" ht="24.95" customHeight="1">
      <c r="A259" s="70"/>
      <c r="B259" s="71"/>
      <c r="C259" s="71"/>
      <c r="D259" s="71"/>
      <c r="E259" s="72"/>
      <c r="F259" s="75"/>
      <c r="G259" s="72"/>
      <c r="H259" s="72"/>
      <c r="I259" s="72"/>
      <c r="J259" s="72"/>
      <c r="K259" s="72"/>
      <c r="L259" s="72"/>
      <c r="M259" s="72"/>
      <c r="N259" s="72"/>
      <c r="O259" s="72"/>
      <c r="P259" s="72"/>
      <c r="Q259" s="121" t="str" cm="1">
        <f t="array" ref="Q259">IF(COUNTA(G259:P259)=0,"",_xlfn.IFS((COUNTIF(G259:P259,"Y")+COUNTIF(G259:P259,"N/A"))=10,"Gold",(COUNTIF(G259:N259,"Y")+COUNTIF(G259:N259,"N/A"))=8,"Silver",COUNTIF(G259:J259,"Y")+COUNTIF(G259:J259,"N/A")=4,"Bronze",(COUNTIF(G259:J259,"Y")+COUNTIF(G259:J259,"N/A"))&lt;4,"Single Use"))</f>
        <v/>
      </c>
      <c r="R259" s="73"/>
      <c r="S259" s="66"/>
      <c r="T259" s="67"/>
      <c r="U259" s="67"/>
    </row>
    <row r="260" spans="1:21" ht="24.95" customHeight="1">
      <c r="A260" s="70"/>
      <c r="B260" s="71"/>
      <c r="C260" s="71"/>
      <c r="D260" s="71"/>
      <c r="E260" s="72"/>
      <c r="F260" s="75"/>
      <c r="G260" s="72"/>
      <c r="H260" s="72"/>
      <c r="I260" s="72"/>
      <c r="J260" s="72"/>
      <c r="K260" s="72"/>
      <c r="L260" s="72"/>
      <c r="M260" s="72"/>
      <c r="N260" s="72"/>
      <c r="O260" s="72"/>
      <c r="P260" s="72"/>
      <c r="Q260" s="121" t="str" cm="1">
        <f t="array" ref="Q260">IF(COUNTA(G260:P260)=0,"",_xlfn.IFS((COUNTIF(G260:P260,"Y")+COUNTIF(G260:P260,"N/A"))=10,"Gold",(COUNTIF(G260:N260,"Y")+COUNTIF(G260:N260,"N/A"))=8,"Silver",COUNTIF(G260:J260,"Y")+COUNTIF(G260:J260,"N/A")=4,"Bronze",(COUNTIF(G260:J260,"Y")+COUNTIF(G260:J260,"N/A"))&lt;4,"Single Use"))</f>
        <v/>
      </c>
      <c r="R260" s="73"/>
      <c r="S260" s="66"/>
      <c r="T260" s="67"/>
      <c r="U260" s="67"/>
    </row>
    <row r="261" spans="1:21" ht="24.95" customHeight="1">
      <c r="A261" s="70"/>
      <c r="B261" s="71"/>
      <c r="C261" s="71"/>
      <c r="D261" s="71"/>
      <c r="E261" s="72"/>
      <c r="F261" s="75"/>
      <c r="G261" s="72"/>
      <c r="H261" s="72"/>
      <c r="I261" s="72"/>
      <c r="J261" s="72"/>
      <c r="K261" s="72"/>
      <c r="L261" s="72"/>
      <c r="M261" s="72"/>
      <c r="N261" s="72"/>
      <c r="O261" s="72"/>
      <c r="P261" s="72"/>
      <c r="Q261" s="121" t="str" cm="1">
        <f t="array" ref="Q261">IF(COUNTA(G261:P261)=0,"",_xlfn.IFS((COUNTIF(G261:P261,"Y")+COUNTIF(G261:P261,"N/A"))=10,"Gold",(COUNTIF(G261:N261,"Y")+COUNTIF(G261:N261,"N/A"))=8,"Silver",COUNTIF(G261:J261,"Y")+COUNTIF(G261:J261,"N/A")=4,"Bronze",(COUNTIF(G261:J261,"Y")+COUNTIF(G261:J261,"N/A"))&lt;4,"Single Use"))</f>
        <v/>
      </c>
      <c r="R261" s="73"/>
      <c r="S261" s="66"/>
      <c r="T261" s="67"/>
      <c r="U261" s="67"/>
    </row>
    <row r="262" spans="1:21" ht="24.95" customHeight="1">
      <c r="A262" s="70"/>
      <c r="B262" s="71"/>
      <c r="C262" s="71"/>
      <c r="D262" s="71"/>
      <c r="E262" s="72"/>
      <c r="F262" s="75"/>
      <c r="G262" s="72"/>
      <c r="H262" s="72"/>
      <c r="I262" s="72"/>
      <c r="J262" s="72"/>
      <c r="K262" s="72"/>
      <c r="L262" s="72"/>
      <c r="M262" s="72"/>
      <c r="N262" s="72"/>
      <c r="O262" s="72"/>
      <c r="P262" s="72"/>
      <c r="Q262" s="121" t="str" cm="1">
        <f t="array" ref="Q262">IF(COUNTA(G262:P262)=0,"",_xlfn.IFS((COUNTIF(G262:P262,"Y")+COUNTIF(G262:P262,"N/A"))=10,"Gold",(COUNTIF(G262:N262,"Y")+COUNTIF(G262:N262,"N/A"))=8,"Silver",COUNTIF(G262:J262,"Y")+COUNTIF(G262:J262,"N/A")=4,"Bronze",(COUNTIF(G262:J262,"Y")+COUNTIF(G262:J262,"N/A"))&lt;4,"Single Use"))</f>
        <v/>
      </c>
      <c r="R262" s="73"/>
      <c r="S262" s="66"/>
      <c r="T262" s="67"/>
      <c r="U262" s="67"/>
    </row>
    <row r="263" spans="1:21" ht="24.95" customHeight="1">
      <c r="A263" s="70"/>
      <c r="B263" s="71"/>
      <c r="C263" s="71"/>
      <c r="D263" s="71"/>
      <c r="E263" s="72"/>
      <c r="F263" s="75"/>
      <c r="G263" s="72"/>
      <c r="H263" s="72"/>
      <c r="I263" s="72"/>
      <c r="J263" s="72"/>
      <c r="K263" s="72"/>
      <c r="L263" s="72"/>
      <c r="M263" s="72"/>
      <c r="N263" s="72"/>
      <c r="O263" s="72"/>
      <c r="P263" s="72"/>
      <c r="Q263" s="121" t="str" cm="1">
        <f t="array" ref="Q263">IF(COUNTA(G263:P263)=0,"",_xlfn.IFS((COUNTIF(G263:P263,"Y")+COUNTIF(G263:P263,"N/A"))=10,"Gold",(COUNTIF(G263:N263,"Y")+COUNTIF(G263:N263,"N/A"))=8,"Silver",COUNTIF(G263:J263,"Y")+COUNTIF(G263:J263,"N/A")=4,"Bronze",(COUNTIF(G263:J263,"Y")+COUNTIF(G263:J263,"N/A"))&lt;4,"Single Use"))</f>
        <v/>
      </c>
      <c r="R263" s="73"/>
      <c r="S263" s="66"/>
      <c r="T263" s="67"/>
      <c r="U263" s="67"/>
    </row>
    <row r="264" spans="1:21" ht="24.95" customHeight="1">
      <c r="A264" s="70"/>
      <c r="B264" s="71"/>
      <c r="C264" s="71"/>
      <c r="D264" s="71"/>
      <c r="E264" s="72"/>
      <c r="F264" s="75"/>
      <c r="G264" s="72"/>
      <c r="H264" s="72"/>
      <c r="I264" s="72"/>
      <c r="J264" s="72"/>
      <c r="K264" s="72"/>
      <c r="L264" s="72"/>
      <c r="M264" s="72"/>
      <c r="N264" s="72"/>
      <c r="O264" s="72"/>
      <c r="P264" s="72"/>
      <c r="Q264" s="121" t="str" cm="1">
        <f t="array" ref="Q264">IF(COUNTA(G264:P264)=0,"",_xlfn.IFS((COUNTIF(G264:P264,"Y")+COUNTIF(G264:P264,"N/A"))=10,"Gold",(COUNTIF(G264:N264,"Y")+COUNTIF(G264:N264,"N/A"))=8,"Silver",COUNTIF(G264:J264,"Y")+COUNTIF(G264:J264,"N/A")=4,"Bronze",(COUNTIF(G264:J264,"Y")+COUNTIF(G264:J264,"N/A"))&lt;4,"Single Use"))</f>
        <v/>
      </c>
      <c r="R264" s="73"/>
      <c r="S264" s="66"/>
      <c r="T264" s="67"/>
      <c r="U264" s="67"/>
    </row>
    <row r="265" spans="1:21" ht="24.95" customHeight="1">
      <c r="A265" s="70"/>
      <c r="B265" s="71"/>
      <c r="C265" s="71"/>
      <c r="D265" s="71"/>
      <c r="E265" s="72"/>
      <c r="F265" s="75"/>
      <c r="G265" s="72"/>
      <c r="H265" s="72"/>
      <c r="I265" s="72"/>
      <c r="J265" s="72"/>
      <c r="K265" s="72"/>
      <c r="L265" s="72"/>
      <c r="M265" s="72"/>
      <c r="N265" s="72"/>
      <c r="O265" s="72"/>
      <c r="P265" s="72"/>
      <c r="Q265" s="121" t="str" cm="1">
        <f t="array" ref="Q265">IF(COUNTA(G265:P265)=0,"",_xlfn.IFS((COUNTIF(G265:P265,"Y")+COUNTIF(G265:P265,"N/A"))=10,"Gold",(COUNTIF(G265:N265,"Y")+COUNTIF(G265:N265,"N/A"))=8,"Silver",COUNTIF(G265:J265,"Y")+COUNTIF(G265:J265,"N/A")=4,"Bronze",(COUNTIF(G265:J265,"Y")+COUNTIF(G265:J265,"N/A"))&lt;4,"Single Use"))</f>
        <v/>
      </c>
      <c r="R265" s="73"/>
      <c r="S265" s="66"/>
      <c r="T265" s="67"/>
      <c r="U265" s="67"/>
    </row>
    <row r="266" spans="1:21" ht="24.95" customHeight="1">
      <c r="A266" s="70"/>
      <c r="B266" s="71"/>
      <c r="C266" s="71"/>
      <c r="D266" s="71"/>
      <c r="E266" s="72"/>
      <c r="F266" s="75"/>
      <c r="G266" s="72"/>
      <c r="H266" s="72"/>
      <c r="I266" s="72"/>
      <c r="J266" s="72"/>
      <c r="K266" s="72"/>
      <c r="L266" s="72"/>
      <c r="M266" s="72"/>
      <c r="N266" s="72"/>
      <c r="O266" s="72"/>
      <c r="P266" s="72"/>
      <c r="Q266" s="121" t="str" cm="1">
        <f t="array" ref="Q266">IF(COUNTA(G266:P266)=0,"",_xlfn.IFS((COUNTIF(G266:P266,"Y")+COUNTIF(G266:P266,"N/A"))=10,"Gold",(COUNTIF(G266:N266,"Y")+COUNTIF(G266:N266,"N/A"))=8,"Silver",COUNTIF(G266:J266,"Y")+COUNTIF(G266:J266,"N/A")=4,"Bronze",(COUNTIF(G266:J266,"Y")+COUNTIF(G266:J266,"N/A"))&lt;4,"Single Use"))</f>
        <v/>
      </c>
      <c r="R266" s="73"/>
      <c r="S266" s="66"/>
      <c r="T266" s="67"/>
      <c r="U266" s="67"/>
    </row>
    <row r="267" spans="1:21" ht="24.95" customHeight="1">
      <c r="A267" s="70"/>
      <c r="B267" s="71"/>
      <c r="C267" s="71"/>
      <c r="D267" s="71"/>
      <c r="E267" s="72"/>
      <c r="F267" s="75"/>
      <c r="G267" s="72"/>
      <c r="H267" s="72"/>
      <c r="I267" s="72"/>
      <c r="J267" s="72"/>
      <c r="K267" s="72"/>
      <c r="L267" s="72"/>
      <c r="M267" s="72"/>
      <c r="N267" s="72"/>
      <c r="O267" s="72"/>
      <c r="P267" s="72"/>
      <c r="Q267" s="121" t="str" cm="1">
        <f t="array" ref="Q267">IF(COUNTA(G267:P267)=0,"",_xlfn.IFS((COUNTIF(G267:P267,"Y")+COUNTIF(G267:P267,"N/A"))=10,"Gold",(COUNTIF(G267:N267,"Y")+COUNTIF(G267:N267,"N/A"))=8,"Silver",COUNTIF(G267:J267,"Y")+COUNTIF(G267:J267,"N/A")=4,"Bronze",(COUNTIF(G267:J267,"Y")+COUNTIF(G267:J267,"N/A"))&lt;4,"Single Use"))</f>
        <v/>
      </c>
      <c r="R267" s="73"/>
      <c r="S267" s="66"/>
      <c r="T267" s="67"/>
      <c r="U267" s="67"/>
    </row>
    <row r="268" spans="1:21" ht="24.95" customHeight="1">
      <c r="A268" s="70"/>
      <c r="B268" s="71"/>
      <c r="C268" s="71"/>
      <c r="D268" s="71"/>
      <c r="E268" s="72"/>
      <c r="F268" s="75"/>
      <c r="G268" s="72"/>
      <c r="H268" s="72"/>
      <c r="I268" s="72"/>
      <c r="J268" s="72"/>
      <c r="K268" s="72"/>
      <c r="L268" s="72"/>
      <c r="M268" s="72"/>
      <c r="N268" s="72"/>
      <c r="O268" s="72"/>
      <c r="P268" s="72"/>
      <c r="Q268" s="121" t="str" cm="1">
        <f t="array" ref="Q268">IF(COUNTA(G268:P268)=0,"",_xlfn.IFS((COUNTIF(G268:P268,"Y")+COUNTIF(G268:P268,"N/A"))=10,"Gold",(COUNTIF(G268:N268,"Y")+COUNTIF(G268:N268,"N/A"))=8,"Silver",COUNTIF(G268:J268,"Y")+COUNTIF(G268:J268,"N/A")=4,"Bronze",(COUNTIF(G268:J268,"Y")+COUNTIF(G268:J268,"N/A"))&lt;4,"Single Use"))</f>
        <v/>
      </c>
      <c r="R268" s="73"/>
      <c r="S268" s="66"/>
      <c r="T268" s="67"/>
      <c r="U268" s="67"/>
    </row>
    <row r="269" spans="1:21" ht="24.95" customHeight="1">
      <c r="A269" s="70"/>
      <c r="B269" s="71"/>
      <c r="C269" s="71"/>
      <c r="D269" s="71"/>
      <c r="E269" s="72"/>
      <c r="F269" s="75"/>
      <c r="G269" s="72"/>
      <c r="H269" s="72"/>
      <c r="I269" s="72"/>
      <c r="J269" s="72"/>
      <c r="K269" s="72"/>
      <c r="L269" s="72"/>
      <c r="M269" s="72"/>
      <c r="N269" s="72"/>
      <c r="O269" s="72"/>
      <c r="P269" s="72"/>
      <c r="Q269" s="121" t="str" cm="1">
        <f t="array" ref="Q269">IF(COUNTA(G269:P269)=0,"",_xlfn.IFS((COUNTIF(G269:P269,"Y")+COUNTIF(G269:P269,"N/A"))=10,"Gold",(COUNTIF(G269:N269,"Y")+COUNTIF(G269:N269,"N/A"))=8,"Silver",COUNTIF(G269:J269,"Y")+COUNTIF(G269:J269,"N/A")=4,"Bronze",(COUNTIF(G269:J269,"Y")+COUNTIF(G269:J269,"N/A"))&lt;4,"Single Use"))</f>
        <v/>
      </c>
      <c r="R269" s="73"/>
      <c r="S269" s="66"/>
      <c r="T269" s="67"/>
      <c r="U269" s="67"/>
    </row>
    <row r="270" spans="1:21" ht="24.95" customHeight="1">
      <c r="A270" s="70"/>
      <c r="B270" s="71"/>
      <c r="C270" s="71"/>
      <c r="D270" s="71"/>
      <c r="E270" s="72"/>
      <c r="F270" s="75"/>
      <c r="G270" s="72"/>
      <c r="H270" s="72"/>
      <c r="I270" s="72"/>
      <c r="J270" s="72"/>
      <c r="K270" s="72"/>
      <c r="L270" s="72"/>
      <c r="M270" s="72"/>
      <c r="N270" s="72"/>
      <c r="O270" s="72"/>
      <c r="P270" s="72"/>
      <c r="Q270" s="121" t="str" cm="1">
        <f t="array" ref="Q270">IF(COUNTA(G270:P270)=0,"",_xlfn.IFS((COUNTIF(G270:P270,"Y")+COUNTIF(G270:P270,"N/A"))=10,"Gold",(COUNTIF(G270:N270,"Y")+COUNTIF(G270:N270,"N/A"))=8,"Silver",COUNTIF(G270:J270,"Y")+COUNTIF(G270:J270,"N/A")=4,"Bronze",(COUNTIF(G270:J270,"Y")+COUNTIF(G270:J270,"N/A"))&lt;4,"Single Use"))</f>
        <v/>
      </c>
      <c r="R270" s="73"/>
      <c r="S270" s="66"/>
      <c r="T270" s="67"/>
      <c r="U270" s="67"/>
    </row>
    <row r="271" spans="1:21" ht="24.95" customHeight="1">
      <c r="A271" s="70"/>
      <c r="B271" s="71"/>
      <c r="C271" s="71"/>
      <c r="D271" s="71"/>
      <c r="E271" s="72"/>
      <c r="F271" s="75"/>
      <c r="G271" s="72"/>
      <c r="H271" s="72"/>
      <c r="I271" s="72"/>
      <c r="J271" s="72"/>
      <c r="K271" s="72"/>
      <c r="L271" s="72"/>
      <c r="M271" s="72"/>
      <c r="N271" s="72"/>
      <c r="O271" s="72"/>
      <c r="P271" s="72"/>
      <c r="Q271" s="121" t="str" cm="1">
        <f t="array" ref="Q271">IF(COUNTA(G271:P271)=0,"",_xlfn.IFS((COUNTIF(G271:P271,"Y")+COUNTIF(G271:P271,"N/A"))=10,"Gold",(COUNTIF(G271:N271,"Y")+COUNTIF(G271:N271,"N/A"))=8,"Silver",COUNTIF(G271:J271,"Y")+COUNTIF(G271:J271,"N/A")=4,"Bronze",(COUNTIF(G271:J271,"Y")+COUNTIF(G271:J271,"N/A"))&lt;4,"Single Use"))</f>
        <v/>
      </c>
      <c r="R271" s="73"/>
      <c r="S271" s="66"/>
      <c r="T271" s="67"/>
      <c r="U271" s="67"/>
    </row>
    <row r="272" spans="1:21" ht="24.95" customHeight="1">
      <c r="A272" s="70"/>
      <c r="B272" s="71"/>
      <c r="C272" s="71"/>
      <c r="D272" s="71"/>
      <c r="E272" s="72"/>
      <c r="F272" s="75"/>
      <c r="G272" s="72"/>
      <c r="H272" s="72"/>
      <c r="I272" s="72"/>
      <c r="J272" s="72"/>
      <c r="K272" s="72"/>
      <c r="L272" s="72"/>
      <c r="M272" s="72"/>
      <c r="N272" s="72"/>
      <c r="O272" s="72"/>
      <c r="P272" s="72"/>
      <c r="Q272" s="121" t="str" cm="1">
        <f t="array" ref="Q272">IF(COUNTA(G272:P272)=0,"",_xlfn.IFS((COUNTIF(G272:P272,"Y")+COUNTIF(G272:P272,"N/A"))=10,"Gold",(COUNTIF(G272:N272,"Y")+COUNTIF(G272:N272,"N/A"))=8,"Silver",COUNTIF(G272:J272,"Y")+COUNTIF(G272:J272,"N/A")=4,"Bronze",(COUNTIF(G272:J272,"Y")+COUNTIF(G272:J272,"N/A"))&lt;4,"Single Use"))</f>
        <v/>
      </c>
      <c r="R272" s="73"/>
      <c r="S272" s="66"/>
      <c r="T272" s="67"/>
      <c r="U272" s="67"/>
    </row>
    <row r="273" spans="1:21" ht="24.95" customHeight="1">
      <c r="A273" s="70"/>
      <c r="B273" s="71"/>
      <c r="C273" s="71"/>
      <c r="D273" s="71"/>
      <c r="E273" s="72"/>
      <c r="F273" s="75"/>
      <c r="G273" s="72"/>
      <c r="H273" s="72"/>
      <c r="I273" s="72"/>
      <c r="J273" s="72"/>
      <c r="K273" s="72"/>
      <c r="L273" s="72"/>
      <c r="M273" s="72"/>
      <c r="N273" s="72"/>
      <c r="O273" s="72"/>
      <c r="P273" s="72"/>
      <c r="Q273" s="121" t="str" cm="1">
        <f t="array" ref="Q273">IF(COUNTA(G273:P273)=0,"",_xlfn.IFS((COUNTIF(G273:P273,"Y")+COUNTIF(G273:P273,"N/A"))=10,"Gold",(COUNTIF(G273:N273,"Y")+COUNTIF(G273:N273,"N/A"))=8,"Silver",COUNTIF(G273:J273,"Y")+COUNTIF(G273:J273,"N/A")=4,"Bronze",(COUNTIF(G273:J273,"Y")+COUNTIF(G273:J273,"N/A"))&lt;4,"Single Use"))</f>
        <v/>
      </c>
      <c r="R273" s="73"/>
      <c r="S273" s="66"/>
      <c r="T273" s="67"/>
      <c r="U273" s="67"/>
    </row>
    <row r="274" spans="1:21" ht="24.95" customHeight="1">
      <c r="A274" s="70"/>
      <c r="B274" s="71"/>
      <c r="C274" s="71"/>
      <c r="D274" s="71"/>
      <c r="E274" s="72"/>
      <c r="F274" s="75"/>
      <c r="G274" s="72"/>
      <c r="H274" s="72"/>
      <c r="I274" s="72"/>
      <c r="J274" s="72"/>
      <c r="K274" s="72"/>
      <c r="L274" s="72"/>
      <c r="M274" s="72"/>
      <c r="N274" s="72"/>
      <c r="O274" s="72"/>
      <c r="P274" s="72"/>
      <c r="Q274" s="121" t="str" cm="1">
        <f t="array" ref="Q274">IF(COUNTA(G274:P274)=0,"",_xlfn.IFS((COUNTIF(G274:P274,"Y")+COUNTIF(G274:P274,"N/A"))=10,"Gold",(COUNTIF(G274:N274,"Y")+COUNTIF(G274:N274,"N/A"))=8,"Silver",COUNTIF(G274:J274,"Y")+COUNTIF(G274:J274,"N/A")=4,"Bronze",(COUNTIF(G274:J274,"Y")+COUNTIF(G274:J274,"N/A"))&lt;4,"Single Use"))</f>
        <v/>
      </c>
      <c r="R274" s="73"/>
      <c r="S274" s="66"/>
      <c r="T274" s="67"/>
      <c r="U274" s="67"/>
    </row>
    <row r="275" spans="1:21" ht="24.95" customHeight="1">
      <c r="A275" s="70"/>
      <c r="B275" s="71"/>
      <c r="C275" s="71"/>
      <c r="D275" s="71"/>
      <c r="E275" s="72"/>
      <c r="F275" s="75"/>
      <c r="G275" s="72"/>
      <c r="H275" s="72"/>
      <c r="I275" s="72"/>
      <c r="J275" s="72"/>
      <c r="K275" s="72"/>
      <c r="L275" s="72"/>
      <c r="M275" s="72"/>
      <c r="N275" s="72"/>
      <c r="O275" s="72"/>
      <c r="P275" s="72"/>
      <c r="Q275" s="121" t="str" cm="1">
        <f t="array" ref="Q275">IF(COUNTA(G275:P275)=0,"",_xlfn.IFS((COUNTIF(G275:P275,"Y")+COUNTIF(G275:P275,"N/A"))=10,"Gold",(COUNTIF(G275:N275,"Y")+COUNTIF(G275:N275,"N/A"))=8,"Silver",COUNTIF(G275:J275,"Y")+COUNTIF(G275:J275,"N/A")=4,"Bronze",(COUNTIF(G275:J275,"Y")+COUNTIF(G275:J275,"N/A"))&lt;4,"Single Use"))</f>
        <v/>
      </c>
      <c r="R275" s="73"/>
      <c r="S275" s="66"/>
      <c r="T275" s="67"/>
      <c r="U275" s="67"/>
    </row>
    <row r="276" spans="1:21" ht="24.95" customHeight="1">
      <c r="A276" s="70"/>
      <c r="B276" s="71"/>
      <c r="C276" s="71"/>
      <c r="D276" s="71"/>
      <c r="E276" s="72"/>
      <c r="F276" s="75"/>
      <c r="G276" s="72"/>
      <c r="H276" s="72"/>
      <c r="I276" s="72"/>
      <c r="J276" s="72"/>
      <c r="K276" s="72"/>
      <c r="L276" s="72"/>
      <c r="M276" s="72"/>
      <c r="N276" s="72"/>
      <c r="O276" s="72"/>
      <c r="P276" s="72"/>
      <c r="Q276" s="121" t="str" cm="1">
        <f t="array" ref="Q276">IF(COUNTA(G276:P276)=0,"",_xlfn.IFS((COUNTIF(G276:P276,"Y")+COUNTIF(G276:P276,"N/A"))=10,"Gold",(COUNTIF(G276:N276,"Y")+COUNTIF(G276:N276,"N/A"))=8,"Silver",COUNTIF(G276:J276,"Y")+COUNTIF(G276:J276,"N/A")=4,"Bronze",(COUNTIF(G276:J276,"Y")+COUNTIF(G276:J276,"N/A"))&lt;4,"Single Use"))</f>
        <v/>
      </c>
      <c r="R276" s="73"/>
      <c r="S276" s="66"/>
      <c r="T276" s="67"/>
      <c r="U276" s="67"/>
    </row>
    <row r="277" spans="1:21" ht="24.95" customHeight="1">
      <c r="A277" s="70"/>
      <c r="B277" s="71"/>
      <c r="C277" s="71"/>
      <c r="D277" s="71"/>
      <c r="E277" s="72"/>
      <c r="F277" s="75"/>
      <c r="G277" s="72"/>
      <c r="H277" s="72"/>
      <c r="I277" s="72"/>
      <c r="J277" s="72"/>
      <c r="K277" s="72"/>
      <c r="L277" s="72"/>
      <c r="M277" s="72"/>
      <c r="N277" s="72"/>
      <c r="O277" s="72"/>
      <c r="P277" s="72"/>
      <c r="Q277" s="121" t="str" cm="1">
        <f t="array" ref="Q277">IF(COUNTA(G277:P277)=0,"",_xlfn.IFS((COUNTIF(G277:P277,"Y")+COUNTIF(G277:P277,"N/A"))=10,"Gold",(COUNTIF(G277:N277,"Y")+COUNTIF(G277:N277,"N/A"))=8,"Silver",COUNTIF(G277:J277,"Y")+COUNTIF(G277:J277,"N/A")=4,"Bronze",(COUNTIF(G277:J277,"Y")+COUNTIF(G277:J277,"N/A"))&lt;4,"Single Use"))</f>
        <v/>
      </c>
      <c r="R277" s="73"/>
      <c r="S277" s="66"/>
      <c r="T277" s="67"/>
      <c r="U277" s="67"/>
    </row>
    <row r="278" spans="1:21" ht="24.95" customHeight="1">
      <c r="A278" s="70"/>
      <c r="B278" s="71"/>
      <c r="C278" s="71"/>
      <c r="D278" s="71"/>
      <c r="E278" s="72"/>
      <c r="F278" s="75"/>
      <c r="G278" s="72"/>
      <c r="H278" s="72"/>
      <c r="I278" s="72"/>
      <c r="J278" s="72"/>
      <c r="K278" s="72"/>
      <c r="L278" s="72"/>
      <c r="M278" s="72"/>
      <c r="N278" s="72"/>
      <c r="O278" s="72"/>
      <c r="P278" s="72"/>
      <c r="Q278" s="121" t="str" cm="1">
        <f t="array" ref="Q278">IF(COUNTA(G278:P278)=0,"",_xlfn.IFS((COUNTIF(G278:P278,"Y")+COUNTIF(G278:P278,"N/A"))=10,"Gold",(COUNTIF(G278:N278,"Y")+COUNTIF(G278:N278,"N/A"))=8,"Silver",COUNTIF(G278:J278,"Y")+COUNTIF(G278:J278,"N/A")=4,"Bronze",(COUNTIF(G278:J278,"Y")+COUNTIF(G278:J278,"N/A"))&lt;4,"Single Use"))</f>
        <v/>
      </c>
      <c r="R278" s="73"/>
      <c r="S278" s="66"/>
      <c r="T278" s="67"/>
      <c r="U278" s="67"/>
    </row>
    <row r="279" spans="1:21" ht="24.95" customHeight="1">
      <c r="A279" s="70"/>
      <c r="B279" s="71"/>
      <c r="C279" s="71"/>
      <c r="D279" s="71"/>
      <c r="E279" s="72"/>
      <c r="F279" s="75"/>
      <c r="G279" s="72"/>
      <c r="H279" s="72"/>
      <c r="I279" s="72"/>
      <c r="J279" s="72"/>
      <c r="K279" s="72"/>
      <c r="L279" s="72"/>
      <c r="M279" s="72"/>
      <c r="N279" s="72"/>
      <c r="O279" s="72"/>
      <c r="P279" s="72"/>
      <c r="Q279" s="121" t="str" cm="1">
        <f t="array" ref="Q279">IF(COUNTA(G279:P279)=0,"",_xlfn.IFS((COUNTIF(G279:P279,"Y")+COUNTIF(G279:P279,"N/A"))=10,"Gold",(COUNTIF(G279:N279,"Y")+COUNTIF(G279:N279,"N/A"))=8,"Silver",COUNTIF(G279:J279,"Y")+COUNTIF(G279:J279,"N/A")=4,"Bronze",(COUNTIF(G279:J279,"Y")+COUNTIF(G279:J279,"N/A"))&lt;4,"Single Use"))</f>
        <v/>
      </c>
      <c r="R279" s="73"/>
      <c r="S279" s="66"/>
      <c r="T279" s="67"/>
      <c r="U279" s="67"/>
    </row>
    <row r="280" spans="1:21" ht="24.95" customHeight="1">
      <c r="A280" s="70"/>
      <c r="B280" s="71"/>
      <c r="C280" s="71"/>
      <c r="D280" s="71"/>
      <c r="E280" s="72"/>
      <c r="F280" s="75"/>
      <c r="G280" s="72"/>
      <c r="H280" s="72"/>
      <c r="I280" s="72"/>
      <c r="J280" s="72"/>
      <c r="K280" s="72"/>
      <c r="L280" s="72"/>
      <c r="M280" s="72"/>
      <c r="N280" s="72"/>
      <c r="O280" s="72"/>
      <c r="P280" s="72"/>
      <c r="Q280" s="121" t="str" cm="1">
        <f t="array" ref="Q280">IF(COUNTA(G280:P280)=0,"",_xlfn.IFS((COUNTIF(G280:P280,"Y")+COUNTIF(G280:P280,"N/A"))=10,"Gold",(COUNTIF(G280:N280,"Y")+COUNTIF(G280:N280,"N/A"))=8,"Silver",COUNTIF(G280:J280,"Y")+COUNTIF(G280:J280,"N/A")=4,"Bronze",(COUNTIF(G280:J280,"Y")+COUNTIF(G280:J280,"N/A"))&lt;4,"Single Use"))</f>
        <v/>
      </c>
      <c r="R280" s="73"/>
      <c r="S280" s="66"/>
      <c r="T280" s="67"/>
      <c r="U280" s="67"/>
    </row>
    <row r="281" spans="1:21" ht="24.95" customHeight="1">
      <c r="A281" s="70"/>
      <c r="B281" s="71"/>
      <c r="C281" s="71"/>
      <c r="D281" s="71"/>
      <c r="E281" s="72"/>
      <c r="F281" s="75"/>
      <c r="G281" s="72"/>
      <c r="H281" s="72"/>
      <c r="I281" s="72"/>
      <c r="J281" s="72"/>
      <c r="K281" s="72"/>
      <c r="L281" s="72"/>
      <c r="M281" s="72"/>
      <c r="N281" s="72"/>
      <c r="O281" s="72"/>
      <c r="P281" s="72"/>
      <c r="Q281" s="121" t="str" cm="1">
        <f t="array" ref="Q281">IF(COUNTA(G281:P281)=0,"",_xlfn.IFS((COUNTIF(G281:P281,"Y")+COUNTIF(G281:P281,"N/A"))=10,"Gold",(COUNTIF(G281:N281,"Y")+COUNTIF(G281:N281,"N/A"))=8,"Silver",COUNTIF(G281:J281,"Y")+COUNTIF(G281:J281,"N/A")=4,"Bronze",(COUNTIF(G281:J281,"Y")+COUNTIF(G281:J281,"N/A"))&lt;4,"Single Use"))</f>
        <v/>
      </c>
      <c r="R281" s="73"/>
      <c r="S281" s="66"/>
      <c r="T281" s="67"/>
      <c r="U281" s="67"/>
    </row>
    <row r="282" spans="1:21" ht="24.95" customHeight="1">
      <c r="A282" s="70"/>
      <c r="B282" s="71"/>
      <c r="C282" s="71"/>
      <c r="D282" s="71"/>
      <c r="E282" s="72"/>
      <c r="F282" s="75"/>
      <c r="G282" s="72"/>
      <c r="H282" s="72"/>
      <c r="I282" s="72"/>
      <c r="J282" s="72"/>
      <c r="K282" s="72"/>
      <c r="L282" s="72"/>
      <c r="M282" s="72"/>
      <c r="N282" s="72"/>
      <c r="O282" s="72"/>
      <c r="P282" s="72"/>
      <c r="Q282" s="121" t="str" cm="1">
        <f t="array" ref="Q282">IF(COUNTA(G282:P282)=0,"",_xlfn.IFS((COUNTIF(G282:P282,"Y")+COUNTIF(G282:P282,"N/A"))=10,"Gold",(COUNTIF(G282:N282,"Y")+COUNTIF(G282:N282,"N/A"))=8,"Silver",COUNTIF(G282:J282,"Y")+COUNTIF(G282:J282,"N/A")=4,"Bronze",(COUNTIF(G282:J282,"Y")+COUNTIF(G282:J282,"N/A"))&lt;4,"Single Use"))</f>
        <v/>
      </c>
      <c r="R282" s="73"/>
      <c r="S282" s="66"/>
      <c r="T282" s="67"/>
      <c r="U282" s="67"/>
    </row>
    <row r="283" spans="1:21" ht="24.95" customHeight="1">
      <c r="A283" s="70"/>
      <c r="B283" s="71"/>
      <c r="C283" s="71"/>
      <c r="D283" s="71"/>
      <c r="E283" s="72"/>
      <c r="F283" s="75"/>
      <c r="G283" s="72"/>
      <c r="H283" s="72"/>
      <c r="I283" s="72"/>
      <c r="J283" s="72"/>
      <c r="K283" s="72"/>
      <c r="L283" s="72"/>
      <c r="M283" s="72"/>
      <c r="N283" s="72"/>
      <c r="O283" s="72"/>
      <c r="P283" s="72"/>
      <c r="Q283" s="121" t="str" cm="1">
        <f t="array" ref="Q283">IF(COUNTA(G283:P283)=0,"",_xlfn.IFS((COUNTIF(G283:P283,"Y")+COUNTIF(G283:P283,"N/A"))=10,"Gold",(COUNTIF(G283:N283,"Y")+COUNTIF(G283:N283,"N/A"))=8,"Silver",COUNTIF(G283:J283,"Y")+COUNTIF(G283:J283,"N/A")=4,"Bronze",(COUNTIF(G283:J283,"Y")+COUNTIF(G283:J283,"N/A"))&lt;4,"Single Use"))</f>
        <v/>
      </c>
      <c r="R283" s="73"/>
      <c r="S283" s="66"/>
      <c r="T283" s="67"/>
      <c r="U283" s="67"/>
    </row>
    <row r="284" spans="1:21" ht="24.95" customHeight="1">
      <c r="A284" s="70"/>
      <c r="B284" s="71"/>
      <c r="C284" s="71"/>
      <c r="D284" s="71"/>
      <c r="E284" s="72"/>
      <c r="F284" s="75"/>
      <c r="G284" s="72"/>
      <c r="H284" s="72"/>
      <c r="I284" s="72"/>
      <c r="J284" s="72"/>
      <c r="K284" s="72"/>
      <c r="L284" s="72"/>
      <c r="M284" s="72"/>
      <c r="N284" s="72"/>
      <c r="O284" s="72"/>
      <c r="P284" s="72"/>
      <c r="Q284" s="121" t="str" cm="1">
        <f t="array" ref="Q284">IF(COUNTA(G284:P284)=0,"",_xlfn.IFS((COUNTIF(G284:P284,"Y")+COUNTIF(G284:P284,"N/A"))=10,"Gold",(COUNTIF(G284:N284,"Y")+COUNTIF(G284:N284,"N/A"))=8,"Silver",COUNTIF(G284:J284,"Y")+COUNTIF(G284:J284,"N/A")=4,"Bronze",(COUNTIF(G284:J284,"Y")+COUNTIF(G284:J284,"N/A"))&lt;4,"Single Use"))</f>
        <v/>
      </c>
      <c r="R284" s="73"/>
      <c r="S284" s="66"/>
      <c r="T284" s="67"/>
      <c r="U284" s="67"/>
    </row>
    <row r="285" spans="1:21" ht="24.95" customHeight="1">
      <c r="A285" s="70"/>
      <c r="B285" s="71"/>
      <c r="C285" s="71"/>
      <c r="D285" s="71"/>
      <c r="E285" s="72"/>
      <c r="F285" s="75"/>
      <c r="G285" s="72"/>
      <c r="H285" s="72"/>
      <c r="I285" s="72"/>
      <c r="J285" s="72"/>
      <c r="K285" s="72"/>
      <c r="L285" s="72"/>
      <c r="M285" s="72"/>
      <c r="N285" s="72"/>
      <c r="O285" s="72"/>
      <c r="P285" s="72"/>
      <c r="Q285" s="121" t="str" cm="1">
        <f t="array" ref="Q285">IF(COUNTA(G285:P285)=0,"",_xlfn.IFS((COUNTIF(G285:P285,"Y")+COUNTIF(G285:P285,"N/A"))=10,"Gold",(COUNTIF(G285:N285,"Y")+COUNTIF(G285:N285,"N/A"))=8,"Silver",COUNTIF(G285:J285,"Y")+COUNTIF(G285:J285,"N/A")=4,"Bronze",(COUNTIF(G285:J285,"Y")+COUNTIF(G285:J285,"N/A"))&lt;4,"Single Use"))</f>
        <v/>
      </c>
      <c r="R285" s="73"/>
      <c r="S285" s="66"/>
      <c r="T285" s="67"/>
      <c r="U285" s="67"/>
    </row>
    <row r="286" spans="1:21" ht="24.95" customHeight="1">
      <c r="A286" s="70"/>
      <c r="B286" s="71"/>
      <c r="C286" s="71"/>
      <c r="D286" s="71"/>
      <c r="E286" s="72"/>
      <c r="F286" s="75"/>
      <c r="G286" s="72"/>
      <c r="H286" s="72"/>
      <c r="I286" s="72"/>
      <c r="J286" s="72"/>
      <c r="K286" s="72"/>
      <c r="L286" s="72"/>
      <c r="M286" s="72"/>
      <c r="N286" s="72"/>
      <c r="O286" s="72"/>
      <c r="P286" s="72"/>
      <c r="Q286" s="121" t="str" cm="1">
        <f t="array" ref="Q286">IF(COUNTA(G286:P286)=0,"",_xlfn.IFS((COUNTIF(G286:P286,"Y")+COUNTIF(G286:P286,"N/A"))=10,"Gold",(COUNTIF(G286:N286,"Y")+COUNTIF(G286:N286,"N/A"))=8,"Silver",COUNTIF(G286:J286,"Y")+COUNTIF(G286:J286,"N/A")=4,"Bronze",(COUNTIF(G286:J286,"Y")+COUNTIF(G286:J286,"N/A"))&lt;4,"Single Use"))</f>
        <v/>
      </c>
      <c r="R286" s="73"/>
      <c r="S286" s="66"/>
      <c r="T286" s="67"/>
      <c r="U286" s="67"/>
    </row>
    <row r="287" spans="1:21" ht="24.95" customHeight="1">
      <c r="A287" s="70"/>
      <c r="B287" s="71"/>
      <c r="C287" s="71"/>
      <c r="D287" s="71"/>
      <c r="E287" s="72"/>
      <c r="F287" s="75"/>
      <c r="G287" s="72"/>
      <c r="H287" s="72"/>
      <c r="I287" s="72"/>
      <c r="J287" s="72"/>
      <c r="K287" s="72"/>
      <c r="L287" s="72"/>
      <c r="M287" s="72"/>
      <c r="N287" s="72"/>
      <c r="O287" s="72"/>
      <c r="P287" s="72"/>
      <c r="Q287" s="121" t="str" cm="1">
        <f t="array" ref="Q287">IF(COUNTA(G287:P287)=0,"",_xlfn.IFS((COUNTIF(G287:P287,"Y")+COUNTIF(G287:P287,"N/A"))=10,"Gold",(COUNTIF(G287:N287,"Y")+COUNTIF(G287:N287,"N/A"))=8,"Silver",COUNTIF(G287:J287,"Y")+COUNTIF(G287:J287,"N/A")=4,"Bronze",(COUNTIF(G287:J287,"Y")+COUNTIF(G287:J287,"N/A"))&lt;4,"Single Use"))</f>
        <v/>
      </c>
      <c r="R287" s="73"/>
      <c r="S287" s="66"/>
      <c r="T287" s="67"/>
      <c r="U287" s="67"/>
    </row>
    <row r="288" spans="1:21" ht="24.95" customHeight="1">
      <c r="A288" s="70"/>
      <c r="B288" s="71"/>
      <c r="C288" s="71"/>
      <c r="D288" s="71"/>
      <c r="E288" s="72"/>
      <c r="F288" s="75"/>
      <c r="G288" s="72"/>
      <c r="H288" s="72"/>
      <c r="I288" s="72"/>
      <c r="J288" s="72"/>
      <c r="K288" s="72"/>
      <c r="L288" s="72"/>
      <c r="M288" s="72"/>
      <c r="N288" s="72"/>
      <c r="O288" s="72"/>
      <c r="P288" s="72"/>
      <c r="Q288" s="121" t="str" cm="1">
        <f t="array" ref="Q288">IF(COUNTA(G288:P288)=0,"",_xlfn.IFS((COUNTIF(G288:P288,"Y")+COUNTIF(G288:P288,"N/A"))=10,"Gold",(COUNTIF(G288:N288,"Y")+COUNTIF(G288:N288,"N/A"))=8,"Silver",COUNTIF(G288:J288,"Y")+COUNTIF(G288:J288,"N/A")=4,"Bronze",(COUNTIF(G288:J288,"Y")+COUNTIF(G288:J288,"N/A"))&lt;4,"Single Use"))</f>
        <v/>
      </c>
      <c r="R288" s="73"/>
      <c r="S288" s="66"/>
      <c r="T288" s="67"/>
      <c r="U288" s="67"/>
    </row>
    <row r="289" spans="1:21" ht="24.95" customHeight="1">
      <c r="A289" s="70"/>
      <c r="B289" s="71"/>
      <c r="C289" s="71"/>
      <c r="D289" s="71"/>
      <c r="E289" s="72"/>
      <c r="F289" s="75"/>
      <c r="G289" s="72"/>
      <c r="H289" s="72"/>
      <c r="I289" s="72"/>
      <c r="J289" s="72"/>
      <c r="K289" s="72"/>
      <c r="L289" s="72"/>
      <c r="M289" s="72"/>
      <c r="N289" s="72"/>
      <c r="O289" s="72"/>
      <c r="P289" s="72"/>
      <c r="Q289" s="121" t="str" cm="1">
        <f t="array" ref="Q289">IF(COUNTA(G289:P289)=0,"",_xlfn.IFS((COUNTIF(G289:P289,"Y")+COUNTIF(G289:P289,"N/A"))=10,"Gold",(COUNTIF(G289:N289,"Y")+COUNTIF(G289:N289,"N/A"))=8,"Silver",COUNTIF(G289:J289,"Y")+COUNTIF(G289:J289,"N/A")=4,"Bronze",(COUNTIF(G289:J289,"Y")+COUNTIF(G289:J289,"N/A"))&lt;4,"Single Use"))</f>
        <v/>
      </c>
      <c r="R289" s="73"/>
      <c r="S289" s="66"/>
      <c r="T289" s="67"/>
      <c r="U289" s="67"/>
    </row>
    <row r="290" spans="1:21" ht="24.95" customHeight="1">
      <c r="A290" s="70"/>
      <c r="B290" s="71"/>
      <c r="C290" s="71"/>
      <c r="D290" s="71"/>
      <c r="E290" s="72"/>
      <c r="F290" s="75"/>
      <c r="G290" s="72"/>
      <c r="H290" s="72"/>
      <c r="I290" s="72"/>
      <c r="J290" s="72"/>
      <c r="K290" s="72"/>
      <c r="L290" s="72"/>
      <c r="M290" s="72"/>
      <c r="N290" s="72"/>
      <c r="O290" s="72"/>
      <c r="P290" s="72"/>
      <c r="Q290" s="121" t="str" cm="1">
        <f t="array" ref="Q290">IF(COUNTA(G290:P290)=0,"",_xlfn.IFS((COUNTIF(G290:P290,"Y")+COUNTIF(G290:P290,"N/A"))=10,"Gold",(COUNTIF(G290:N290,"Y")+COUNTIF(G290:N290,"N/A"))=8,"Silver",COUNTIF(G290:J290,"Y")+COUNTIF(G290:J290,"N/A")=4,"Bronze",(COUNTIF(G290:J290,"Y")+COUNTIF(G290:J290,"N/A"))&lt;4,"Single Use"))</f>
        <v/>
      </c>
      <c r="R290" s="73"/>
      <c r="S290" s="66"/>
      <c r="T290" s="67"/>
      <c r="U290" s="67"/>
    </row>
    <row r="291" spans="1:21" ht="24.95" customHeight="1">
      <c r="A291" s="70"/>
      <c r="B291" s="71"/>
      <c r="C291" s="71"/>
      <c r="D291" s="71"/>
      <c r="E291" s="72"/>
      <c r="F291" s="75"/>
      <c r="G291" s="72"/>
      <c r="H291" s="72"/>
      <c r="I291" s="72"/>
      <c r="J291" s="72"/>
      <c r="K291" s="72"/>
      <c r="L291" s="72"/>
      <c r="M291" s="72"/>
      <c r="N291" s="72"/>
      <c r="O291" s="72"/>
      <c r="P291" s="72"/>
      <c r="Q291" s="121" t="str" cm="1">
        <f t="array" ref="Q291">IF(COUNTA(G291:P291)=0,"",_xlfn.IFS((COUNTIF(G291:P291,"Y")+COUNTIF(G291:P291,"N/A"))=10,"Gold",(COUNTIF(G291:N291,"Y")+COUNTIF(G291:N291,"N/A"))=8,"Silver",COUNTIF(G291:J291,"Y")+COUNTIF(G291:J291,"N/A")=4,"Bronze",(COUNTIF(G291:J291,"Y")+COUNTIF(G291:J291,"N/A"))&lt;4,"Single Use"))</f>
        <v/>
      </c>
      <c r="R291" s="73"/>
      <c r="S291" s="66"/>
      <c r="T291" s="67"/>
      <c r="U291" s="67"/>
    </row>
    <row r="292" spans="1:21" ht="24.95" customHeight="1">
      <c r="A292" s="70"/>
      <c r="B292" s="71"/>
      <c r="C292" s="71"/>
      <c r="D292" s="71"/>
      <c r="E292" s="72"/>
      <c r="F292" s="75"/>
      <c r="G292" s="72"/>
      <c r="H292" s="72"/>
      <c r="I292" s="72"/>
      <c r="J292" s="72"/>
      <c r="K292" s="72"/>
      <c r="L292" s="72"/>
      <c r="M292" s="72"/>
      <c r="N292" s="72"/>
      <c r="O292" s="72"/>
      <c r="P292" s="72"/>
      <c r="Q292" s="121" t="str" cm="1">
        <f t="array" ref="Q292">IF(COUNTA(G292:P292)=0,"",_xlfn.IFS((COUNTIF(G292:P292,"Y")+COUNTIF(G292:P292,"N/A"))=10,"Gold",(COUNTIF(G292:N292,"Y")+COUNTIF(G292:N292,"N/A"))=8,"Silver",COUNTIF(G292:J292,"Y")+COUNTIF(G292:J292,"N/A")=4,"Bronze",(COUNTIF(G292:J292,"Y")+COUNTIF(G292:J292,"N/A"))&lt;4,"Single Use"))</f>
        <v/>
      </c>
      <c r="R292" s="73"/>
      <c r="S292" s="66"/>
      <c r="T292" s="67"/>
      <c r="U292" s="67"/>
    </row>
    <row r="293" spans="1:21" ht="24.95" customHeight="1">
      <c r="A293" s="70"/>
      <c r="B293" s="71"/>
      <c r="C293" s="71"/>
      <c r="D293" s="71"/>
      <c r="E293" s="72"/>
      <c r="F293" s="75"/>
      <c r="G293" s="72"/>
      <c r="H293" s="72"/>
      <c r="I293" s="72"/>
      <c r="J293" s="72"/>
      <c r="K293" s="72"/>
      <c r="L293" s="72"/>
      <c r="M293" s="72"/>
      <c r="N293" s="72"/>
      <c r="O293" s="72"/>
      <c r="P293" s="72"/>
      <c r="Q293" s="121" t="str" cm="1">
        <f t="array" ref="Q293">IF(COUNTA(G293:P293)=0,"",_xlfn.IFS((COUNTIF(G293:P293,"Y")+COUNTIF(G293:P293,"N/A"))=10,"Gold",(COUNTIF(G293:N293,"Y")+COUNTIF(G293:N293,"N/A"))=8,"Silver",COUNTIF(G293:J293,"Y")+COUNTIF(G293:J293,"N/A")=4,"Bronze",(COUNTIF(G293:J293,"Y")+COUNTIF(G293:J293,"N/A"))&lt;4,"Single Use"))</f>
        <v/>
      </c>
      <c r="R293" s="73"/>
      <c r="S293" s="66"/>
      <c r="T293" s="67"/>
      <c r="U293" s="67"/>
    </row>
    <row r="294" spans="1:21" ht="24.95" customHeight="1">
      <c r="A294" s="70"/>
      <c r="B294" s="71"/>
      <c r="C294" s="71"/>
      <c r="D294" s="71"/>
      <c r="E294" s="72"/>
      <c r="F294" s="75"/>
      <c r="G294" s="72"/>
      <c r="H294" s="72"/>
      <c r="I294" s="72"/>
      <c r="J294" s="72"/>
      <c r="K294" s="72"/>
      <c r="L294" s="72"/>
      <c r="M294" s="72"/>
      <c r="N294" s="72"/>
      <c r="O294" s="72"/>
      <c r="P294" s="72"/>
      <c r="Q294" s="121" t="str" cm="1">
        <f t="array" ref="Q294">IF(COUNTA(G294:P294)=0,"",_xlfn.IFS((COUNTIF(G294:P294,"Y")+COUNTIF(G294:P294,"N/A"))=10,"Gold",(COUNTIF(G294:N294,"Y")+COUNTIF(G294:N294,"N/A"))=8,"Silver",COUNTIF(G294:J294,"Y")+COUNTIF(G294:J294,"N/A")=4,"Bronze",(COUNTIF(G294:J294,"Y")+COUNTIF(G294:J294,"N/A"))&lt;4,"Single Use"))</f>
        <v/>
      </c>
      <c r="R294" s="73"/>
      <c r="S294" s="66"/>
      <c r="T294" s="67"/>
      <c r="U294" s="67"/>
    </row>
    <row r="295" spans="1:21" ht="24.95" customHeight="1">
      <c r="A295" s="70"/>
      <c r="B295" s="71"/>
      <c r="C295" s="71"/>
      <c r="D295" s="71"/>
      <c r="E295" s="72"/>
      <c r="F295" s="75"/>
      <c r="G295" s="72"/>
      <c r="H295" s="72"/>
      <c r="I295" s="72"/>
      <c r="J295" s="72"/>
      <c r="K295" s="72"/>
      <c r="L295" s="72"/>
      <c r="M295" s="72"/>
      <c r="N295" s="72"/>
      <c r="O295" s="72"/>
      <c r="P295" s="72"/>
      <c r="Q295" s="121" t="str" cm="1">
        <f t="array" ref="Q295">IF(COUNTA(G295:P295)=0,"",_xlfn.IFS((COUNTIF(G295:P295,"Y")+COUNTIF(G295:P295,"N/A"))=10,"Gold",(COUNTIF(G295:N295,"Y")+COUNTIF(G295:N295,"N/A"))=8,"Silver",COUNTIF(G295:J295,"Y")+COUNTIF(G295:J295,"N/A")=4,"Bronze",(COUNTIF(G295:J295,"Y")+COUNTIF(G295:J295,"N/A"))&lt;4,"Single Use"))</f>
        <v/>
      </c>
      <c r="R295" s="73"/>
      <c r="S295" s="66"/>
      <c r="T295" s="67"/>
      <c r="U295" s="67"/>
    </row>
    <row r="296" spans="1:21" ht="24.95" customHeight="1">
      <c r="A296" s="70"/>
      <c r="B296" s="71"/>
      <c r="C296" s="71"/>
      <c r="D296" s="71"/>
      <c r="E296" s="72"/>
      <c r="F296" s="75"/>
      <c r="G296" s="72"/>
      <c r="H296" s="72"/>
      <c r="I296" s="72"/>
      <c r="J296" s="72"/>
      <c r="K296" s="72"/>
      <c r="L296" s="72"/>
      <c r="M296" s="72"/>
      <c r="N296" s="72"/>
      <c r="O296" s="72"/>
      <c r="P296" s="72"/>
      <c r="Q296" s="121" t="str" cm="1">
        <f t="array" ref="Q296">IF(COUNTA(G296:P296)=0,"",_xlfn.IFS((COUNTIF(G296:P296,"Y")+COUNTIF(G296:P296,"N/A"))=10,"Gold",(COUNTIF(G296:N296,"Y")+COUNTIF(G296:N296,"N/A"))=8,"Silver",COUNTIF(G296:J296,"Y")+COUNTIF(G296:J296,"N/A")=4,"Bronze",(COUNTIF(G296:J296,"Y")+COUNTIF(G296:J296,"N/A"))&lt;4,"Single Use"))</f>
        <v/>
      </c>
      <c r="R296" s="73"/>
      <c r="S296" s="66"/>
      <c r="T296" s="67"/>
      <c r="U296" s="67"/>
    </row>
    <row r="297" spans="1:21" ht="24.95" customHeight="1">
      <c r="A297" s="70"/>
      <c r="B297" s="71"/>
      <c r="C297" s="71"/>
      <c r="D297" s="71"/>
      <c r="E297" s="72"/>
      <c r="F297" s="75"/>
      <c r="G297" s="72"/>
      <c r="H297" s="72"/>
      <c r="I297" s="72"/>
      <c r="J297" s="72"/>
      <c r="K297" s="72"/>
      <c r="L297" s="72"/>
      <c r="M297" s="72"/>
      <c r="N297" s="72"/>
      <c r="O297" s="72"/>
      <c r="P297" s="72"/>
      <c r="Q297" s="121" t="str" cm="1">
        <f t="array" ref="Q297">IF(COUNTA(G297:P297)=0,"",_xlfn.IFS((COUNTIF(G297:P297,"Y")+COUNTIF(G297:P297,"N/A"))=10,"Gold",(COUNTIF(G297:N297,"Y")+COUNTIF(G297:N297,"N/A"))=8,"Silver",COUNTIF(G297:J297,"Y")+COUNTIF(G297:J297,"N/A")=4,"Bronze",(COUNTIF(G297:J297,"Y")+COUNTIF(G297:J297,"N/A"))&lt;4,"Single Use"))</f>
        <v/>
      </c>
      <c r="R297" s="73"/>
      <c r="S297" s="66"/>
      <c r="T297" s="67"/>
      <c r="U297" s="67"/>
    </row>
    <row r="298" spans="1:21" ht="24.95" customHeight="1">
      <c r="A298" s="70"/>
      <c r="B298" s="71"/>
      <c r="C298" s="71"/>
      <c r="D298" s="71"/>
      <c r="E298" s="72"/>
      <c r="F298" s="75"/>
      <c r="G298" s="72"/>
      <c r="H298" s="72"/>
      <c r="I298" s="72"/>
      <c r="J298" s="72"/>
      <c r="K298" s="72"/>
      <c r="L298" s="72"/>
      <c r="M298" s="72"/>
      <c r="N298" s="72"/>
      <c r="O298" s="72"/>
      <c r="P298" s="72"/>
      <c r="Q298" s="121" t="str" cm="1">
        <f t="array" ref="Q298">IF(COUNTA(G298:P298)=0,"",_xlfn.IFS((COUNTIF(G298:P298,"Y")+COUNTIF(G298:P298,"N/A"))=10,"Gold",(COUNTIF(G298:N298,"Y")+COUNTIF(G298:N298,"N/A"))=8,"Silver",COUNTIF(G298:J298,"Y")+COUNTIF(G298:J298,"N/A")=4,"Bronze",(COUNTIF(G298:J298,"Y")+COUNTIF(G298:J298,"N/A"))&lt;4,"Single Use"))</f>
        <v/>
      </c>
      <c r="R298" s="73"/>
      <c r="S298" s="66"/>
      <c r="T298" s="67"/>
      <c r="U298" s="67"/>
    </row>
    <row r="299" spans="1:21" ht="24.95" customHeight="1">
      <c r="A299" s="70"/>
      <c r="B299" s="71"/>
      <c r="C299" s="71"/>
      <c r="D299" s="71"/>
      <c r="E299" s="72"/>
      <c r="F299" s="75"/>
      <c r="G299" s="72"/>
      <c r="H299" s="72"/>
      <c r="I299" s="72"/>
      <c r="J299" s="72"/>
      <c r="K299" s="72"/>
      <c r="L299" s="72"/>
      <c r="M299" s="72"/>
      <c r="N299" s="72"/>
      <c r="O299" s="72"/>
      <c r="P299" s="72"/>
      <c r="Q299" s="121" t="str" cm="1">
        <f t="array" ref="Q299">IF(COUNTA(G299:P299)=0,"",_xlfn.IFS((COUNTIF(G299:P299,"Y")+COUNTIF(G299:P299,"N/A"))=10,"Gold",(COUNTIF(G299:N299,"Y")+COUNTIF(G299:N299,"N/A"))=8,"Silver",COUNTIF(G299:J299,"Y")+COUNTIF(G299:J299,"N/A")=4,"Bronze",(COUNTIF(G299:J299,"Y")+COUNTIF(G299:J299,"N/A"))&lt;4,"Single Use"))</f>
        <v/>
      </c>
      <c r="R299" s="73"/>
      <c r="S299" s="66"/>
      <c r="T299" s="67"/>
      <c r="U299" s="67"/>
    </row>
    <row r="300" spans="1:21" ht="24.95" customHeight="1">
      <c r="A300" s="70"/>
      <c r="B300" s="71"/>
      <c r="C300" s="71"/>
      <c r="D300" s="71"/>
      <c r="E300" s="72"/>
      <c r="F300" s="75"/>
      <c r="G300" s="72"/>
      <c r="H300" s="72"/>
      <c r="I300" s="72"/>
      <c r="J300" s="72"/>
      <c r="K300" s="72"/>
      <c r="L300" s="72"/>
      <c r="M300" s="72"/>
      <c r="N300" s="72"/>
      <c r="O300" s="72"/>
      <c r="P300" s="72"/>
      <c r="Q300" s="121" t="str" cm="1">
        <f t="array" ref="Q300">IF(COUNTA(G300:P300)=0,"",_xlfn.IFS((COUNTIF(G300:P300,"Y")+COUNTIF(G300:P300,"N/A"))=10,"Gold",(COUNTIF(G300:N300,"Y")+COUNTIF(G300:N300,"N/A"))=8,"Silver",COUNTIF(G300:J300,"Y")+COUNTIF(G300:J300,"N/A")=4,"Bronze",(COUNTIF(G300:J300,"Y")+COUNTIF(G300:J300,"N/A"))&lt;4,"Single Use"))</f>
        <v/>
      </c>
      <c r="R300" s="73"/>
      <c r="S300" s="66"/>
      <c r="T300" s="67"/>
      <c r="U300" s="67"/>
    </row>
    <row r="301" spans="1:21" ht="24.95" customHeight="1">
      <c r="A301" s="70"/>
      <c r="B301" s="71"/>
      <c r="C301" s="71"/>
      <c r="D301" s="71"/>
      <c r="E301" s="72"/>
      <c r="F301" s="75"/>
      <c r="G301" s="72"/>
      <c r="H301" s="72"/>
      <c r="I301" s="72"/>
      <c r="J301" s="72"/>
      <c r="K301" s="72"/>
      <c r="L301" s="72"/>
      <c r="M301" s="72"/>
      <c r="N301" s="72"/>
      <c r="O301" s="72"/>
      <c r="P301" s="72"/>
      <c r="Q301" s="121" t="str" cm="1">
        <f t="array" ref="Q301">IF(COUNTA(G301:P301)=0,"",_xlfn.IFS((COUNTIF(G301:P301,"Y")+COUNTIF(G301:P301,"N/A"))=10,"Gold",(COUNTIF(G301:N301,"Y")+COUNTIF(G301:N301,"N/A"))=8,"Silver",COUNTIF(G301:J301,"Y")+COUNTIF(G301:J301,"N/A")=4,"Bronze",(COUNTIF(G301:J301,"Y")+COUNTIF(G301:J301,"N/A"))&lt;4,"Single Use"))</f>
        <v/>
      </c>
      <c r="R301" s="73"/>
      <c r="S301" s="66"/>
      <c r="T301" s="67"/>
      <c r="U301" s="67"/>
    </row>
    <row r="302" spans="1:21" ht="24.95" customHeight="1">
      <c r="A302" s="70"/>
      <c r="B302" s="71"/>
      <c r="C302" s="71"/>
      <c r="D302" s="71"/>
      <c r="E302" s="72"/>
      <c r="F302" s="75"/>
      <c r="G302" s="72"/>
      <c r="H302" s="72"/>
      <c r="I302" s="72"/>
      <c r="J302" s="72"/>
      <c r="K302" s="72"/>
      <c r="L302" s="72"/>
      <c r="M302" s="72"/>
      <c r="N302" s="72"/>
      <c r="O302" s="72"/>
      <c r="P302" s="72"/>
      <c r="Q302" s="121" t="str" cm="1">
        <f t="array" ref="Q302">IF(COUNTA(G302:P302)=0,"",_xlfn.IFS((COUNTIF(G302:P302,"Y")+COUNTIF(G302:P302,"N/A"))=10,"Gold",(COUNTIF(G302:N302,"Y")+COUNTIF(G302:N302,"N/A"))=8,"Silver",COUNTIF(G302:J302,"Y")+COUNTIF(G302:J302,"N/A")=4,"Bronze",(COUNTIF(G302:J302,"Y")+COUNTIF(G302:J302,"N/A"))&lt;4,"Single Use"))</f>
        <v/>
      </c>
      <c r="R302" s="73"/>
      <c r="S302" s="66"/>
      <c r="T302" s="67"/>
      <c r="U302" s="67"/>
    </row>
    <row r="303" spans="1:21" ht="24.95" customHeight="1">
      <c r="A303" s="70"/>
      <c r="B303" s="71"/>
      <c r="C303" s="71"/>
      <c r="D303" s="71"/>
      <c r="E303" s="72"/>
      <c r="F303" s="75"/>
      <c r="G303" s="72"/>
      <c r="H303" s="72"/>
      <c r="I303" s="72"/>
      <c r="J303" s="72"/>
      <c r="K303" s="72"/>
      <c r="L303" s="72"/>
      <c r="M303" s="72"/>
      <c r="N303" s="72"/>
      <c r="O303" s="72"/>
      <c r="P303" s="72"/>
      <c r="Q303" s="121" t="str" cm="1">
        <f t="array" ref="Q303">IF(COUNTA(G303:P303)=0,"",_xlfn.IFS((COUNTIF(G303:P303,"Y")+COUNTIF(G303:P303,"N/A"))=10,"Gold",(COUNTIF(G303:N303,"Y")+COUNTIF(G303:N303,"N/A"))=8,"Silver",COUNTIF(G303:J303,"Y")+COUNTIF(G303:J303,"N/A")=4,"Bronze",(COUNTIF(G303:J303,"Y")+COUNTIF(G303:J303,"N/A"))&lt;4,"Single Use"))</f>
        <v/>
      </c>
      <c r="R303" s="73"/>
      <c r="S303" s="66"/>
      <c r="T303" s="67"/>
      <c r="U303" s="67"/>
    </row>
    <row r="304" spans="1:21" ht="24.95" customHeight="1">
      <c r="A304" s="70"/>
      <c r="B304" s="71"/>
      <c r="C304" s="71"/>
      <c r="D304" s="71"/>
      <c r="E304" s="72"/>
      <c r="F304" s="75"/>
      <c r="G304" s="72"/>
      <c r="H304" s="72"/>
      <c r="I304" s="72"/>
      <c r="J304" s="72"/>
      <c r="K304" s="72"/>
      <c r="L304" s="72"/>
      <c r="M304" s="72"/>
      <c r="N304" s="72"/>
      <c r="O304" s="72"/>
      <c r="P304" s="72"/>
      <c r="Q304" s="121" t="str" cm="1">
        <f t="array" ref="Q304">IF(COUNTA(G304:P304)=0,"",_xlfn.IFS((COUNTIF(G304:P304,"Y")+COUNTIF(G304:P304,"N/A"))=10,"Gold",(COUNTIF(G304:N304,"Y")+COUNTIF(G304:N304,"N/A"))=8,"Silver",COUNTIF(G304:J304,"Y")+COUNTIF(G304:J304,"N/A")=4,"Bronze",(COUNTIF(G304:J304,"Y")+COUNTIF(G304:J304,"N/A"))&lt;4,"Single Use"))</f>
        <v/>
      </c>
      <c r="R304" s="73"/>
      <c r="S304" s="66"/>
      <c r="T304" s="67"/>
      <c r="U304" s="67"/>
    </row>
    <row r="305" spans="1:21" ht="24.95" customHeight="1">
      <c r="A305" s="70"/>
      <c r="B305" s="71"/>
      <c r="C305" s="71"/>
      <c r="D305" s="71"/>
      <c r="E305" s="72"/>
      <c r="F305" s="75"/>
      <c r="G305" s="72"/>
      <c r="H305" s="72"/>
      <c r="I305" s="72"/>
      <c r="J305" s="72"/>
      <c r="K305" s="72"/>
      <c r="L305" s="72"/>
      <c r="M305" s="72"/>
      <c r="N305" s="72"/>
      <c r="O305" s="72"/>
      <c r="P305" s="72"/>
      <c r="Q305" s="121" t="str" cm="1">
        <f t="array" ref="Q305">IF(COUNTA(G305:P305)=0,"",_xlfn.IFS((COUNTIF(G305:P305,"Y")+COUNTIF(G305:P305,"N/A"))=10,"Gold",(COUNTIF(G305:N305,"Y")+COUNTIF(G305:N305,"N/A"))=8,"Silver",COUNTIF(G305:J305,"Y")+COUNTIF(G305:J305,"N/A")=4,"Bronze",(COUNTIF(G305:J305,"Y")+COUNTIF(G305:J305,"N/A"))&lt;4,"Single Use"))</f>
        <v/>
      </c>
      <c r="R305" s="73"/>
      <c r="S305" s="66"/>
      <c r="T305" s="67"/>
      <c r="U305" s="67"/>
    </row>
    <row r="306" spans="1:21" ht="24.95" customHeight="1">
      <c r="A306" s="70"/>
      <c r="B306" s="71"/>
      <c r="C306" s="71"/>
      <c r="D306" s="71"/>
      <c r="E306" s="72"/>
      <c r="F306" s="75"/>
      <c r="G306" s="72"/>
      <c r="H306" s="72"/>
      <c r="I306" s="72"/>
      <c r="J306" s="72"/>
      <c r="K306" s="72"/>
      <c r="L306" s="72"/>
      <c r="M306" s="72"/>
      <c r="N306" s="72"/>
      <c r="O306" s="72"/>
      <c r="P306" s="72"/>
      <c r="Q306" s="121" t="str" cm="1">
        <f t="array" ref="Q306">IF(COUNTA(G306:P306)=0,"",_xlfn.IFS((COUNTIF(G306:P306,"Y")+COUNTIF(G306:P306,"N/A"))=10,"Gold",(COUNTIF(G306:N306,"Y")+COUNTIF(G306:N306,"N/A"))=8,"Silver",COUNTIF(G306:J306,"Y")+COUNTIF(G306:J306,"N/A")=4,"Bronze",(COUNTIF(G306:J306,"Y")+COUNTIF(G306:J306,"N/A"))&lt;4,"Single Use"))</f>
        <v/>
      </c>
      <c r="R306" s="73"/>
      <c r="S306" s="66"/>
      <c r="T306" s="67"/>
      <c r="U306" s="67"/>
    </row>
    <row r="307" spans="1:21" ht="24.95" customHeight="1">
      <c r="A307" s="70"/>
      <c r="B307" s="71"/>
      <c r="C307" s="71"/>
      <c r="D307" s="71"/>
      <c r="E307" s="72"/>
      <c r="F307" s="75"/>
      <c r="G307" s="72"/>
      <c r="H307" s="72"/>
      <c r="I307" s="72"/>
      <c r="J307" s="72"/>
      <c r="K307" s="72"/>
      <c r="L307" s="72"/>
      <c r="M307" s="72"/>
      <c r="N307" s="72"/>
      <c r="O307" s="72"/>
      <c r="P307" s="72"/>
      <c r="Q307" s="121" t="str" cm="1">
        <f t="array" ref="Q307">IF(COUNTA(G307:P307)=0,"",_xlfn.IFS((COUNTIF(G307:P307,"Y")+COUNTIF(G307:P307,"N/A"))=10,"Gold",(COUNTIF(G307:N307,"Y")+COUNTIF(G307:N307,"N/A"))=8,"Silver",COUNTIF(G307:J307,"Y")+COUNTIF(G307:J307,"N/A")=4,"Bronze",(COUNTIF(G307:J307,"Y")+COUNTIF(G307:J307,"N/A"))&lt;4,"Single Use"))</f>
        <v/>
      </c>
      <c r="R307" s="73"/>
      <c r="S307" s="66"/>
      <c r="T307" s="67"/>
      <c r="U307" s="67"/>
    </row>
    <row r="308" spans="1:21" ht="24.95" customHeight="1">
      <c r="A308" s="70"/>
      <c r="B308" s="71"/>
      <c r="C308" s="71"/>
      <c r="D308" s="71"/>
      <c r="E308" s="72"/>
      <c r="F308" s="75"/>
      <c r="G308" s="72"/>
      <c r="H308" s="72"/>
      <c r="I308" s="72"/>
      <c r="J308" s="72"/>
      <c r="K308" s="72"/>
      <c r="L308" s="72"/>
      <c r="M308" s="72"/>
      <c r="N308" s="72"/>
      <c r="O308" s="72"/>
      <c r="P308" s="72"/>
      <c r="Q308" s="121" t="str" cm="1">
        <f t="array" ref="Q308">IF(COUNTA(G308:P308)=0,"",_xlfn.IFS((COUNTIF(G308:P308,"Y")+COUNTIF(G308:P308,"N/A"))=10,"Gold",(COUNTIF(G308:N308,"Y")+COUNTIF(G308:N308,"N/A"))=8,"Silver",COUNTIF(G308:J308,"Y")+COUNTIF(G308:J308,"N/A")=4,"Bronze",(COUNTIF(G308:J308,"Y")+COUNTIF(G308:J308,"N/A"))&lt;4,"Single Use"))</f>
        <v/>
      </c>
      <c r="R308" s="73"/>
      <c r="S308" s="66"/>
      <c r="T308" s="67"/>
      <c r="U308" s="67"/>
    </row>
    <row r="309" spans="1:21" ht="24.95" customHeight="1">
      <c r="A309" s="70"/>
      <c r="B309" s="71"/>
      <c r="C309" s="71"/>
      <c r="D309" s="71"/>
      <c r="E309" s="72"/>
      <c r="F309" s="75"/>
      <c r="G309" s="72"/>
      <c r="H309" s="72"/>
      <c r="I309" s="72"/>
      <c r="J309" s="72"/>
      <c r="K309" s="72"/>
      <c r="L309" s="72"/>
      <c r="M309" s="72"/>
      <c r="N309" s="72"/>
      <c r="O309" s="72"/>
      <c r="P309" s="72"/>
      <c r="Q309" s="121" t="str" cm="1">
        <f t="array" ref="Q309">IF(COUNTA(G309:P309)=0,"",_xlfn.IFS((COUNTIF(G309:P309,"Y")+COUNTIF(G309:P309,"N/A"))=10,"Gold",(COUNTIF(G309:N309,"Y")+COUNTIF(G309:N309,"N/A"))=8,"Silver",COUNTIF(G309:J309,"Y")+COUNTIF(G309:J309,"N/A")=4,"Bronze",(COUNTIF(G309:J309,"Y")+COUNTIF(G309:J309,"N/A"))&lt;4,"Single Use"))</f>
        <v/>
      </c>
      <c r="R309" s="73"/>
      <c r="S309" s="66"/>
      <c r="T309" s="67"/>
      <c r="U309" s="67"/>
    </row>
    <row r="310" spans="1:21" ht="24.95" customHeight="1">
      <c r="A310" s="70"/>
      <c r="B310" s="71"/>
      <c r="C310" s="71"/>
      <c r="D310" s="71"/>
      <c r="E310" s="72"/>
      <c r="F310" s="75"/>
      <c r="G310" s="72"/>
      <c r="H310" s="72"/>
      <c r="I310" s="72"/>
      <c r="J310" s="72"/>
      <c r="K310" s="72"/>
      <c r="L310" s="72"/>
      <c r="M310" s="72"/>
      <c r="N310" s="72"/>
      <c r="O310" s="72"/>
      <c r="P310" s="72"/>
      <c r="Q310" s="121" t="str" cm="1">
        <f t="array" ref="Q310">IF(COUNTA(G310:P310)=0,"",_xlfn.IFS((COUNTIF(G310:P310,"Y")+COUNTIF(G310:P310,"N/A"))=10,"Gold",(COUNTIF(G310:N310,"Y")+COUNTIF(G310:N310,"N/A"))=8,"Silver",COUNTIF(G310:J310,"Y")+COUNTIF(G310:J310,"N/A")=4,"Bronze",(COUNTIF(G310:J310,"Y")+COUNTIF(G310:J310,"N/A"))&lt;4,"Single Use"))</f>
        <v/>
      </c>
      <c r="R310" s="73"/>
      <c r="S310" s="66"/>
      <c r="T310" s="67"/>
      <c r="U310" s="67"/>
    </row>
    <row r="311" spans="1:21" ht="24.95" customHeight="1">
      <c r="A311" s="70"/>
      <c r="B311" s="71"/>
      <c r="C311" s="71"/>
      <c r="D311" s="71"/>
      <c r="E311" s="72"/>
      <c r="F311" s="75"/>
      <c r="G311" s="72"/>
      <c r="H311" s="72"/>
      <c r="I311" s="72"/>
      <c r="J311" s="72"/>
      <c r="K311" s="72"/>
      <c r="L311" s="72"/>
      <c r="M311" s="72"/>
      <c r="N311" s="72"/>
      <c r="O311" s="72"/>
      <c r="P311" s="72"/>
      <c r="Q311" s="121" t="str" cm="1">
        <f t="array" ref="Q311">IF(COUNTA(G311:P311)=0,"",_xlfn.IFS((COUNTIF(G311:P311,"Y")+COUNTIF(G311:P311,"N/A"))=10,"Gold",(COUNTIF(G311:N311,"Y")+COUNTIF(G311:N311,"N/A"))=8,"Silver",COUNTIF(G311:J311,"Y")+COUNTIF(G311:J311,"N/A")=4,"Bronze",(COUNTIF(G311:J311,"Y")+COUNTIF(G311:J311,"N/A"))&lt;4,"Single Use"))</f>
        <v/>
      </c>
      <c r="R311" s="73"/>
      <c r="S311" s="66"/>
      <c r="T311" s="67"/>
      <c r="U311" s="67"/>
    </row>
    <row r="312" spans="1:21" ht="24.95" customHeight="1">
      <c r="A312" s="70"/>
      <c r="B312" s="71"/>
      <c r="C312" s="71"/>
      <c r="D312" s="71"/>
      <c r="E312" s="72"/>
      <c r="F312" s="75"/>
      <c r="G312" s="72"/>
      <c r="H312" s="72"/>
      <c r="I312" s="72"/>
      <c r="J312" s="72"/>
      <c r="K312" s="72"/>
      <c r="L312" s="72"/>
      <c r="M312" s="72"/>
      <c r="N312" s="72"/>
      <c r="O312" s="72"/>
      <c r="P312" s="72"/>
      <c r="Q312" s="121" t="str" cm="1">
        <f t="array" ref="Q312">IF(COUNTA(G312:P312)=0,"",_xlfn.IFS((COUNTIF(G312:P312,"Y")+COUNTIF(G312:P312,"N/A"))=10,"Gold",(COUNTIF(G312:N312,"Y")+COUNTIF(G312:N312,"N/A"))=8,"Silver",COUNTIF(G312:J312,"Y")+COUNTIF(G312:J312,"N/A")=4,"Bronze",(COUNTIF(G312:J312,"Y")+COUNTIF(G312:J312,"N/A"))&lt;4,"Single Use"))</f>
        <v/>
      </c>
      <c r="R312" s="73"/>
      <c r="S312" s="66"/>
      <c r="T312" s="67"/>
      <c r="U312" s="67"/>
    </row>
    <row r="313" spans="1:21" ht="24.95" customHeight="1">
      <c r="A313" s="70"/>
      <c r="B313" s="71"/>
      <c r="C313" s="71"/>
      <c r="D313" s="71"/>
      <c r="E313" s="72"/>
      <c r="F313" s="75"/>
      <c r="G313" s="72"/>
      <c r="H313" s="72"/>
      <c r="I313" s="72"/>
      <c r="J313" s="72"/>
      <c r="K313" s="72"/>
      <c r="L313" s="72"/>
      <c r="M313" s="72"/>
      <c r="N313" s="72"/>
      <c r="O313" s="72"/>
      <c r="P313" s="72"/>
      <c r="Q313" s="121" t="str" cm="1">
        <f t="array" ref="Q313">IF(COUNTA(G313:P313)=0,"",_xlfn.IFS((COUNTIF(G313:P313,"Y")+COUNTIF(G313:P313,"N/A"))=10,"Gold",(COUNTIF(G313:N313,"Y")+COUNTIF(G313:N313,"N/A"))=8,"Silver",COUNTIF(G313:J313,"Y")+COUNTIF(G313:J313,"N/A")=4,"Bronze",(COUNTIF(G313:J313,"Y")+COUNTIF(G313:J313,"N/A"))&lt;4,"Single Use"))</f>
        <v/>
      </c>
      <c r="R313" s="73"/>
      <c r="S313" s="66"/>
      <c r="T313" s="67"/>
      <c r="U313" s="67"/>
    </row>
    <row r="314" spans="1:21" ht="24.95" customHeight="1">
      <c r="A314" s="70"/>
      <c r="B314" s="71"/>
      <c r="C314" s="71"/>
      <c r="D314" s="71"/>
      <c r="E314" s="72"/>
      <c r="F314" s="75"/>
      <c r="G314" s="72"/>
      <c r="H314" s="72"/>
      <c r="I314" s="72"/>
      <c r="J314" s="72"/>
      <c r="K314" s="72"/>
      <c r="L314" s="72"/>
      <c r="M314" s="72"/>
      <c r="N314" s="72"/>
      <c r="O314" s="72"/>
      <c r="P314" s="72"/>
      <c r="Q314" s="121" t="str" cm="1">
        <f t="array" ref="Q314">IF(COUNTA(G314:P314)=0,"",_xlfn.IFS((COUNTIF(G314:P314,"Y")+COUNTIF(G314:P314,"N/A"))=10,"Gold",(COUNTIF(G314:N314,"Y")+COUNTIF(G314:N314,"N/A"))=8,"Silver",COUNTIF(G314:J314,"Y")+COUNTIF(G314:J314,"N/A")=4,"Bronze",(COUNTIF(G314:J314,"Y")+COUNTIF(G314:J314,"N/A"))&lt;4,"Single Use"))</f>
        <v/>
      </c>
      <c r="R314" s="73"/>
      <c r="S314" s="66"/>
      <c r="T314" s="67"/>
      <c r="U314" s="67"/>
    </row>
    <row r="315" spans="1:21" ht="24.95" customHeight="1">
      <c r="A315" s="70"/>
      <c r="B315" s="71"/>
      <c r="C315" s="71"/>
      <c r="D315" s="71"/>
      <c r="E315" s="72"/>
      <c r="F315" s="75"/>
      <c r="G315" s="72"/>
      <c r="H315" s="72"/>
      <c r="I315" s="72"/>
      <c r="J315" s="72"/>
      <c r="K315" s="72"/>
      <c r="L315" s="72"/>
      <c r="M315" s="72"/>
      <c r="N315" s="72"/>
      <c r="O315" s="72"/>
      <c r="P315" s="72"/>
      <c r="Q315" s="121" t="str" cm="1">
        <f t="array" ref="Q315">IF(COUNTA(G315:P315)=0,"",_xlfn.IFS((COUNTIF(G315:P315,"Y")+COUNTIF(G315:P315,"N/A"))=10,"Gold",(COUNTIF(G315:N315,"Y")+COUNTIF(G315:N315,"N/A"))=8,"Silver",COUNTIF(G315:J315,"Y")+COUNTIF(G315:J315,"N/A")=4,"Bronze",(COUNTIF(G315:J315,"Y")+COUNTIF(G315:J315,"N/A"))&lt;4,"Single Use"))</f>
        <v/>
      </c>
      <c r="R315" s="73"/>
      <c r="S315" s="66"/>
      <c r="T315" s="67"/>
      <c r="U315" s="67"/>
    </row>
    <row r="316" spans="1:21" ht="24.95" customHeight="1">
      <c r="A316" s="70"/>
      <c r="B316" s="71"/>
      <c r="C316" s="71"/>
      <c r="D316" s="71"/>
      <c r="E316" s="72"/>
      <c r="F316" s="75"/>
      <c r="G316" s="72"/>
      <c r="H316" s="72"/>
      <c r="I316" s="72"/>
      <c r="J316" s="72"/>
      <c r="K316" s="72"/>
      <c r="L316" s="72"/>
      <c r="M316" s="72"/>
      <c r="N316" s="72"/>
      <c r="O316" s="72"/>
      <c r="P316" s="72"/>
      <c r="Q316" s="121" t="str" cm="1">
        <f t="array" ref="Q316">IF(COUNTA(G316:P316)=0,"",_xlfn.IFS((COUNTIF(G316:P316,"Y")+COUNTIF(G316:P316,"N/A"))=10,"Gold",(COUNTIF(G316:N316,"Y")+COUNTIF(G316:N316,"N/A"))=8,"Silver",COUNTIF(G316:J316,"Y")+COUNTIF(G316:J316,"N/A")=4,"Bronze",(COUNTIF(G316:J316,"Y")+COUNTIF(G316:J316,"N/A"))&lt;4,"Single Use"))</f>
        <v/>
      </c>
      <c r="R316" s="73"/>
      <c r="S316" s="66"/>
      <c r="T316" s="67"/>
      <c r="U316" s="67"/>
    </row>
    <row r="317" spans="1:21" ht="24.95" customHeight="1">
      <c r="A317" s="70"/>
      <c r="B317" s="71"/>
      <c r="C317" s="71"/>
      <c r="D317" s="71"/>
      <c r="E317" s="72"/>
      <c r="F317" s="75"/>
      <c r="G317" s="72"/>
      <c r="H317" s="72"/>
      <c r="I317" s="72"/>
      <c r="J317" s="72"/>
      <c r="K317" s="72"/>
      <c r="L317" s="72"/>
      <c r="M317" s="72"/>
      <c r="N317" s="72"/>
      <c r="O317" s="72"/>
      <c r="P317" s="72"/>
      <c r="Q317" s="121" t="str" cm="1">
        <f t="array" ref="Q317">IF(COUNTA(G317:P317)=0,"",_xlfn.IFS((COUNTIF(G317:P317,"Y")+COUNTIF(G317:P317,"N/A"))=10,"Gold",(COUNTIF(G317:N317,"Y")+COUNTIF(G317:N317,"N/A"))=8,"Silver",COUNTIF(G317:J317,"Y")+COUNTIF(G317:J317,"N/A")=4,"Bronze",(COUNTIF(G317:J317,"Y")+COUNTIF(G317:J317,"N/A"))&lt;4,"Single Use"))</f>
        <v/>
      </c>
      <c r="R317" s="73"/>
      <c r="S317" s="66"/>
      <c r="T317" s="67"/>
      <c r="U317" s="67"/>
    </row>
    <row r="318" spans="1:21" ht="24.95" customHeight="1">
      <c r="A318" s="70"/>
      <c r="B318" s="71"/>
      <c r="C318" s="71"/>
      <c r="D318" s="71"/>
      <c r="E318" s="72"/>
      <c r="F318" s="75"/>
      <c r="G318" s="72"/>
      <c r="H318" s="72"/>
      <c r="I318" s="72"/>
      <c r="J318" s="72"/>
      <c r="K318" s="72"/>
      <c r="L318" s="72"/>
      <c r="M318" s="72"/>
      <c r="N318" s="72"/>
      <c r="O318" s="72"/>
      <c r="P318" s="72"/>
      <c r="Q318" s="121" t="str" cm="1">
        <f t="array" ref="Q318">IF(COUNTA(G318:P318)=0,"",_xlfn.IFS((COUNTIF(G318:P318,"Y")+COUNTIF(G318:P318,"N/A"))=10,"Gold",(COUNTIF(G318:N318,"Y")+COUNTIF(G318:N318,"N/A"))=8,"Silver",COUNTIF(G318:J318,"Y")+COUNTIF(G318:J318,"N/A")=4,"Bronze",(COUNTIF(G318:J318,"Y")+COUNTIF(G318:J318,"N/A"))&lt;4,"Single Use"))</f>
        <v/>
      </c>
      <c r="R318" s="73"/>
      <c r="S318" s="66"/>
      <c r="T318" s="67"/>
      <c r="U318" s="67"/>
    </row>
    <row r="319" spans="1:21" ht="24.95" customHeight="1">
      <c r="A319" s="70"/>
      <c r="B319" s="71"/>
      <c r="C319" s="71"/>
      <c r="D319" s="71"/>
      <c r="E319" s="72"/>
      <c r="F319" s="75"/>
      <c r="G319" s="72"/>
      <c r="H319" s="72"/>
      <c r="I319" s="72"/>
      <c r="J319" s="72"/>
      <c r="K319" s="72"/>
      <c r="L319" s="72"/>
      <c r="M319" s="72"/>
      <c r="N319" s="72"/>
      <c r="O319" s="72"/>
      <c r="P319" s="72"/>
      <c r="Q319" s="121" t="str" cm="1">
        <f t="array" ref="Q319">IF(COUNTA(G319:P319)=0,"",_xlfn.IFS((COUNTIF(G319:P319,"Y")+COUNTIF(G319:P319,"N/A"))=10,"Gold",(COUNTIF(G319:N319,"Y")+COUNTIF(G319:N319,"N/A"))=8,"Silver",COUNTIF(G319:J319,"Y")+COUNTIF(G319:J319,"N/A")=4,"Bronze",(COUNTIF(G319:J319,"Y")+COUNTIF(G319:J319,"N/A"))&lt;4,"Single Use"))</f>
        <v/>
      </c>
      <c r="R319" s="73"/>
      <c r="S319" s="66"/>
      <c r="T319" s="67"/>
      <c r="U319" s="67"/>
    </row>
    <row r="320" spans="1:21" ht="24.95" customHeight="1">
      <c r="A320" s="70"/>
      <c r="B320" s="71"/>
      <c r="C320" s="71"/>
      <c r="D320" s="71"/>
      <c r="E320" s="72"/>
      <c r="F320" s="75"/>
      <c r="G320" s="72"/>
      <c r="H320" s="72"/>
      <c r="I320" s="72"/>
      <c r="J320" s="72"/>
      <c r="K320" s="72"/>
      <c r="L320" s="72"/>
      <c r="M320" s="72"/>
      <c r="N320" s="72"/>
      <c r="O320" s="72"/>
      <c r="P320" s="72"/>
      <c r="Q320" s="121" t="str" cm="1">
        <f t="array" ref="Q320">IF(COUNTA(G320:P320)=0,"",_xlfn.IFS((COUNTIF(G320:P320,"Y")+COUNTIF(G320:P320,"N/A"))=10,"Gold",(COUNTIF(G320:N320,"Y")+COUNTIF(G320:N320,"N/A"))=8,"Silver",COUNTIF(G320:J320,"Y")+COUNTIF(G320:J320,"N/A")=4,"Bronze",(COUNTIF(G320:J320,"Y")+COUNTIF(G320:J320,"N/A"))&lt;4,"Single Use"))</f>
        <v/>
      </c>
      <c r="R320" s="73"/>
      <c r="S320" s="66"/>
      <c r="T320" s="67"/>
      <c r="U320" s="67"/>
    </row>
    <row r="321" spans="1:21" ht="24.95" customHeight="1">
      <c r="A321" s="70"/>
      <c r="B321" s="71"/>
      <c r="C321" s="71"/>
      <c r="D321" s="71"/>
      <c r="E321" s="72"/>
      <c r="F321" s="75"/>
      <c r="G321" s="72"/>
      <c r="H321" s="72"/>
      <c r="I321" s="72"/>
      <c r="J321" s="72"/>
      <c r="K321" s="72"/>
      <c r="L321" s="72"/>
      <c r="M321" s="72"/>
      <c r="N321" s="72"/>
      <c r="O321" s="72"/>
      <c r="P321" s="72"/>
      <c r="Q321" s="121" t="str" cm="1">
        <f t="array" ref="Q321">IF(COUNTA(G321:P321)=0,"",_xlfn.IFS((COUNTIF(G321:P321,"Y")+COUNTIF(G321:P321,"N/A"))=10,"Gold",(COUNTIF(G321:N321,"Y")+COUNTIF(G321:N321,"N/A"))=8,"Silver",COUNTIF(G321:J321,"Y")+COUNTIF(G321:J321,"N/A")=4,"Bronze",(COUNTIF(G321:J321,"Y")+COUNTIF(G321:J321,"N/A"))&lt;4,"Single Use"))</f>
        <v/>
      </c>
      <c r="R321" s="73"/>
      <c r="S321" s="66"/>
      <c r="T321" s="67"/>
      <c r="U321" s="67"/>
    </row>
    <row r="322" spans="1:21" ht="24.95" customHeight="1">
      <c r="A322" s="70"/>
      <c r="B322" s="71"/>
      <c r="C322" s="71"/>
      <c r="D322" s="71"/>
      <c r="E322" s="72"/>
      <c r="F322" s="75"/>
      <c r="G322" s="72"/>
      <c r="H322" s="72"/>
      <c r="I322" s="72"/>
      <c r="J322" s="72"/>
      <c r="K322" s="72"/>
      <c r="L322" s="72"/>
      <c r="M322" s="72"/>
      <c r="N322" s="72"/>
      <c r="O322" s="72"/>
      <c r="P322" s="72"/>
      <c r="Q322" s="121" t="str" cm="1">
        <f t="array" ref="Q322">IF(COUNTA(G322:P322)=0,"",_xlfn.IFS((COUNTIF(G322:P322,"Y")+COUNTIF(G322:P322,"N/A"))=10,"Gold",(COUNTIF(G322:N322,"Y")+COUNTIF(G322:N322,"N/A"))=8,"Silver",COUNTIF(G322:J322,"Y")+COUNTIF(G322:J322,"N/A")=4,"Bronze",(COUNTIF(G322:J322,"Y")+COUNTIF(G322:J322,"N/A"))&lt;4,"Single Use"))</f>
        <v/>
      </c>
      <c r="R322" s="73"/>
      <c r="S322" s="66"/>
      <c r="T322" s="67"/>
      <c r="U322" s="67"/>
    </row>
    <row r="323" spans="1:21" ht="24.95" customHeight="1">
      <c r="A323" s="70"/>
      <c r="B323" s="71"/>
      <c r="C323" s="71"/>
      <c r="D323" s="71"/>
      <c r="E323" s="72"/>
      <c r="F323" s="75"/>
      <c r="G323" s="72"/>
      <c r="H323" s="72"/>
      <c r="I323" s="72"/>
      <c r="J323" s="72"/>
      <c r="K323" s="72"/>
      <c r="L323" s="72"/>
      <c r="M323" s="72"/>
      <c r="N323" s="72"/>
      <c r="O323" s="72"/>
      <c r="P323" s="72"/>
      <c r="Q323" s="121" t="str" cm="1">
        <f t="array" ref="Q323">IF(COUNTA(G323:P323)=0,"",_xlfn.IFS((COUNTIF(G323:P323,"Y")+COUNTIF(G323:P323,"N/A"))=10,"Gold",(COUNTIF(G323:N323,"Y")+COUNTIF(G323:N323,"N/A"))=8,"Silver",COUNTIF(G323:J323,"Y")+COUNTIF(G323:J323,"N/A")=4,"Bronze",(COUNTIF(G323:J323,"Y")+COUNTIF(G323:J323,"N/A"))&lt;4,"Single Use"))</f>
        <v/>
      </c>
      <c r="R323" s="73"/>
      <c r="S323" s="66"/>
      <c r="T323" s="67"/>
      <c r="U323" s="67"/>
    </row>
    <row r="324" spans="1:21" ht="24.95" customHeight="1">
      <c r="A324" s="70"/>
      <c r="B324" s="71"/>
      <c r="C324" s="71"/>
      <c r="D324" s="71"/>
      <c r="E324" s="72"/>
      <c r="F324" s="75"/>
      <c r="G324" s="72"/>
      <c r="H324" s="72"/>
      <c r="I324" s="72"/>
      <c r="J324" s="72"/>
      <c r="K324" s="72"/>
      <c r="L324" s="72"/>
      <c r="M324" s="72"/>
      <c r="N324" s="72"/>
      <c r="O324" s="72"/>
      <c r="P324" s="72"/>
      <c r="Q324" s="121" t="str" cm="1">
        <f t="array" ref="Q324">IF(COUNTA(G324:P324)=0,"",_xlfn.IFS((COUNTIF(G324:P324,"Y")+COUNTIF(G324:P324,"N/A"))=10,"Gold",(COUNTIF(G324:N324,"Y")+COUNTIF(G324:N324,"N/A"))=8,"Silver",COUNTIF(G324:J324,"Y")+COUNTIF(G324:J324,"N/A")=4,"Bronze",(COUNTIF(G324:J324,"Y")+COUNTIF(G324:J324,"N/A"))&lt;4,"Single Use"))</f>
        <v/>
      </c>
      <c r="R324" s="73"/>
      <c r="S324" s="66"/>
      <c r="T324" s="67"/>
      <c r="U324" s="67"/>
    </row>
    <row r="325" spans="1:21" ht="24.95" customHeight="1">
      <c r="A325" s="70"/>
      <c r="B325" s="71"/>
      <c r="C325" s="71"/>
      <c r="D325" s="71"/>
      <c r="E325" s="72"/>
      <c r="F325" s="75"/>
      <c r="G325" s="72"/>
      <c r="H325" s="72"/>
      <c r="I325" s="72"/>
      <c r="J325" s="72"/>
      <c r="K325" s="72"/>
      <c r="L325" s="72"/>
      <c r="M325" s="72"/>
      <c r="N325" s="72"/>
      <c r="O325" s="72"/>
      <c r="P325" s="72"/>
      <c r="Q325" s="121" t="str" cm="1">
        <f t="array" ref="Q325">IF(COUNTA(G325:P325)=0,"",_xlfn.IFS((COUNTIF(G325:P325,"Y")+COUNTIF(G325:P325,"N/A"))=10,"Gold",(COUNTIF(G325:N325,"Y")+COUNTIF(G325:N325,"N/A"))=8,"Silver",COUNTIF(G325:J325,"Y")+COUNTIF(G325:J325,"N/A")=4,"Bronze",(COUNTIF(G325:J325,"Y")+COUNTIF(G325:J325,"N/A"))&lt;4,"Single Use"))</f>
        <v/>
      </c>
      <c r="R325" s="73"/>
      <c r="S325" s="66"/>
      <c r="T325" s="67"/>
      <c r="U325" s="67"/>
    </row>
    <row r="326" spans="1:21" ht="24.95" customHeight="1">
      <c r="A326" s="70"/>
      <c r="B326" s="71"/>
      <c r="C326" s="71"/>
      <c r="D326" s="71"/>
      <c r="E326" s="72"/>
      <c r="F326" s="75"/>
      <c r="G326" s="72"/>
      <c r="H326" s="72"/>
      <c r="I326" s="72"/>
      <c r="J326" s="72"/>
      <c r="K326" s="72"/>
      <c r="L326" s="72"/>
      <c r="M326" s="72"/>
      <c r="N326" s="72"/>
      <c r="O326" s="72"/>
      <c r="P326" s="72"/>
      <c r="Q326" s="121" t="str" cm="1">
        <f t="array" ref="Q326">IF(COUNTA(G326:P326)=0,"",_xlfn.IFS((COUNTIF(G326:P326,"Y")+COUNTIF(G326:P326,"N/A"))=10,"Gold",(COUNTIF(G326:N326,"Y")+COUNTIF(G326:N326,"N/A"))=8,"Silver",COUNTIF(G326:J326,"Y")+COUNTIF(G326:J326,"N/A")=4,"Bronze",(COUNTIF(G326:J326,"Y")+COUNTIF(G326:J326,"N/A"))&lt;4,"Single Use"))</f>
        <v/>
      </c>
      <c r="R326" s="73"/>
      <c r="S326" s="66"/>
      <c r="T326" s="67"/>
      <c r="U326" s="67"/>
    </row>
    <row r="327" spans="1:21" ht="24.95" customHeight="1">
      <c r="A327" s="70"/>
      <c r="B327" s="71"/>
      <c r="C327" s="71"/>
      <c r="D327" s="71"/>
      <c r="E327" s="72"/>
      <c r="F327" s="75"/>
      <c r="G327" s="72"/>
      <c r="H327" s="72"/>
      <c r="I327" s="72"/>
      <c r="J327" s="72"/>
      <c r="K327" s="72"/>
      <c r="L327" s="72"/>
      <c r="M327" s="72"/>
      <c r="N327" s="72"/>
      <c r="O327" s="72"/>
      <c r="P327" s="72"/>
      <c r="Q327" s="121" t="str" cm="1">
        <f t="array" ref="Q327">IF(COUNTA(G327:P327)=0,"",_xlfn.IFS((COUNTIF(G327:P327,"Y")+COUNTIF(G327:P327,"N/A"))=10,"Gold",(COUNTIF(G327:N327,"Y")+COUNTIF(G327:N327,"N/A"))=8,"Silver",COUNTIF(G327:J327,"Y")+COUNTIF(G327:J327,"N/A")=4,"Bronze",(COUNTIF(G327:J327,"Y")+COUNTIF(G327:J327,"N/A"))&lt;4,"Single Use"))</f>
        <v/>
      </c>
      <c r="R327" s="73"/>
      <c r="S327" s="66"/>
      <c r="T327" s="67"/>
      <c r="U327" s="67"/>
    </row>
    <row r="328" spans="1:21" ht="24.95" customHeight="1">
      <c r="A328" s="70"/>
      <c r="B328" s="71"/>
      <c r="C328" s="71"/>
      <c r="D328" s="71"/>
      <c r="E328" s="72"/>
      <c r="F328" s="75"/>
      <c r="G328" s="72"/>
      <c r="H328" s="72"/>
      <c r="I328" s="72"/>
      <c r="J328" s="72"/>
      <c r="K328" s="72"/>
      <c r="L328" s="72"/>
      <c r="M328" s="72"/>
      <c r="N328" s="72"/>
      <c r="O328" s="72"/>
      <c r="P328" s="72"/>
      <c r="Q328" s="121" t="str" cm="1">
        <f t="array" ref="Q328">IF(COUNTA(G328:P328)=0,"",_xlfn.IFS((COUNTIF(G328:P328,"Y")+COUNTIF(G328:P328,"N/A"))=10,"Gold",(COUNTIF(G328:N328,"Y")+COUNTIF(G328:N328,"N/A"))=8,"Silver",COUNTIF(G328:J328,"Y")+COUNTIF(G328:J328,"N/A")=4,"Bronze",(COUNTIF(G328:J328,"Y")+COUNTIF(G328:J328,"N/A"))&lt;4,"Single Use"))</f>
        <v/>
      </c>
      <c r="R328" s="73"/>
      <c r="S328" s="66"/>
      <c r="T328" s="67"/>
      <c r="U328" s="67"/>
    </row>
    <row r="329" spans="1:21" ht="24.95" customHeight="1">
      <c r="A329" s="70"/>
      <c r="B329" s="71"/>
      <c r="C329" s="71"/>
      <c r="D329" s="71"/>
      <c r="E329" s="72"/>
      <c r="F329" s="75"/>
      <c r="G329" s="72"/>
      <c r="H329" s="72"/>
      <c r="I329" s="72"/>
      <c r="J329" s="72"/>
      <c r="K329" s="72"/>
      <c r="L329" s="72"/>
      <c r="M329" s="72"/>
      <c r="N329" s="72"/>
      <c r="O329" s="72"/>
      <c r="P329" s="72"/>
      <c r="Q329" s="121" t="str" cm="1">
        <f t="array" ref="Q329">IF(COUNTA(G329:P329)=0,"",_xlfn.IFS((COUNTIF(G329:P329,"Y")+COUNTIF(G329:P329,"N/A"))=10,"Gold",(COUNTIF(G329:N329,"Y")+COUNTIF(G329:N329,"N/A"))=8,"Silver",COUNTIF(G329:J329,"Y")+COUNTIF(G329:J329,"N/A")=4,"Bronze",(COUNTIF(G329:J329,"Y")+COUNTIF(G329:J329,"N/A"))&lt;4,"Single Use"))</f>
        <v/>
      </c>
      <c r="R329" s="73"/>
      <c r="S329" s="66"/>
      <c r="T329" s="67"/>
      <c r="U329" s="67"/>
    </row>
    <row r="330" spans="1:21" ht="24.95" customHeight="1">
      <c r="A330" s="70"/>
      <c r="B330" s="71"/>
      <c r="C330" s="71"/>
      <c r="D330" s="71"/>
      <c r="E330" s="72"/>
      <c r="F330" s="75"/>
      <c r="G330" s="72"/>
      <c r="H330" s="72"/>
      <c r="I330" s="72"/>
      <c r="J330" s="72"/>
      <c r="K330" s="72"/>
      <c r="L330" s="72"/>
      <c r="M330" s="72"/>
      <c r="N330" s="72"/>
      <c r="O330" s="72"/>
      <c r="P330" s="72"/>
      <c r="Q330" s="121" t="str" cm="1">
        <f t="array" ref="Q330">IF(COUNTA(G330:P330)=0,"",_xlfn.IFS((COUNTIF(G330:P330,"Y")+COUNTIF(G330:P330,"N/A"))=10,"Gold",(COUNTIF(G330:N330,"Y")+COUNTIF(G330:N330,"N/A"))=8,"Silver",COUNTIF(G330:J330,"Y")+COUNTIF(G330:J330,"N/A")=4,"Bronze",(COUNTIF(G330:J330,"Y")+COUNTIF(G330:J330,"N/A"))&lt;4,"Single Use"))</f>
        <v/>
      </c>
      <c r="R330" s="73"/>
      <c r="S330" s="66"/>
      <c r="T330" s="67"/>
      <c r="U330" s="67"/>
    </row>
    <row r="331" spans="1:21" ht="24.95" customHeight="1">
      <c r="A331" s="70"/>
      <c r="B331" s="71"/>
      <c r="C331" s="71"/>
      <c r="D331" s="71"/>
      <c r="E331" s="72"/>
      <c r="F331" s="75"/>
      <c r="G331" s="72"/>
      <c r="H331" s="72"/>
      <c r="I331" s="72"/>
      <c r="J331" s="72"/>
      <c r="K331" s="72"/>
      <c r="L331" s="72"/>
      <c r="M331" s="72"/>
      <c r="N331" s="72"/>
      <c r="O331" s="72"/>
      <c r="P331" s="72"/>
      <c r="Q331" s="121" t="str" cm="1">
        <f t="array" ref="Q331">IF(COUNTA(G331:P331)=0,"",_xlfn.IFS((COUNTIF(G331:P331,"Y")+COUNTIF(G331:P331,"N/A"))=10,"Gold",(COUNTIF(G331:N331,"Y")+COUNTIF(G331:N331,"N/A"))=8,"Silver",COUNTIF(G331:J331,"Y")+COUNTIF(G331:J331,"N/A")=4,"Bronze",(COUNTIF(G331:J331,"Y")+COUNTIF(G331:J331,"N/A"))&lt;4,"Single Use"))</f>
        <v/>
      </c>
      <c r="R331" s="73"/>
      <c r="S331" s="66"/>
      <c r="T331" s="67"/>
      <c r="U331" s="67"/>
    </row>
    <row r="332" spans="1:21" ht="24.95" customHeight="1">
      <c r="A332" s="70"/>
      <c r="B332" s="71"/>
      <c r="C332" s="71"/>
      <c r="D332" s="71"/>
      <c r="E332" s="72"/>
      <c r="F332" s="75"/>
      <c r="G332" s="72"/>
      <c r="H332" s="72"/>
      <c r="I332" s="72"/>
      <c r="J332" s="72"/>
      <c r="K332" s="72"/>
      <c r="L332" s="72"/>
      <c r="M332" s="72"/>
      <c r="N332" s="72"/>
      <c r="O332" s="72"/>
      <c r="P332" s="72"/>
      <c r="Q332" s="121" t="str" cm="1">
        <f t="array" ref="Q332">IF(COUNTA(G332:P332)=0,"",_xlfn.IFS((COUNTIF(G332:P332,"Y")+COUNTIF(G332:P332,"N/A"))=10,"Gold",(COUNTIF(G332:N332,"Y")+COUNTIF(G332:N332,"N/A"))=8,"Silver",COUNTIF(G332:J332,"Y")+COUNTIF(G332:J332,"N/A")=4,"Bronze",(COUNTIF(G332:J332,"Y")+COUNTIF(G332:J332,"N/A"))&lt;4,"Single Use"))</f>
        <v/>
      </c>
      <c r="R332" s="73"/>
      <c r="S332" s="66"/>
      <c r="T332" s="67"/>
      <c r="U332" s="67"/>
    </row>
    <row r="333" spans="1:21" ht="24.95" customHeight="1">
      <c r="A333" s="70"/>
      <c r="B333" s="71"/>
      <c r="C333" s="71"/>
      <c r="D333" s="71"/>
      <c r="E333" s="72"/>
      <c r="F333" s="75"/>
      <c r="G333" s="72"/>
      <c r="H333" s="72"/>
      <c r="I333" s="72"/>
      <c r="J333" s="72"/>
      <c r="K333" s="72"/>
      <c r="L333" s="72"/>
      <c r="M333" s="72"/>
      <c r="N333" s="72"/>
      <c r="O333" s="72"/>
      <c r="P333" s="72"/>
      <c r="Q333" s="121" t="str" cm="1">
        <f t="array" ref="Q333">IF(COUNTA(G333:P333)=0,"",_xlfn.IFS((COUNTIF(G333:P333,"Y")+COUNTIF(G333:P333,"N/A"))=10,"Gold",(COUNTIF(G333:N333,"Y")+COUNTIF(G333:N333,"N/A"))=8,"Silver",COUNTIF(G333:J333,"Y")+COUNTIF(G333:J333,"N/A")=4,"Bronze",(COUNTIF(G333:J333,"Y")+COUNTIF(G333:J333,"N/A"))&lt;4,"Single Use"))</f>
        <v/>
      </c>
      <c r="R333" s="73"/>
      <c r="S333" s="66"/>
      <c r="T333" s="67"/>
      <c r="U333" s="67"/>
    </row>
    <row r="334" spans="1:21" ht="24.95" customHeight="1">
      <c r="A334" s="70"/>
      <c r="B334" s="71"/>
      <c r="C334" s="71"/>
      <c r="D334" s="71"/>
      <c r="E334" s="72"/>
      <c r="F334" s="75"/>
      <c r="G334" s="72"/>
      <c r="H334" s="72"/>
      <c r="I334" s="72"/>
      <c r="J334" s="72"/>
      <c r="K334" s="72"/>
      <c r="L334" s="72"/>
      <c r="M334" s="72"/>
      <c r="N334" s="72"/>
      <c r="O334" s="72"/>
      <c r="P334" s="72"/>
      <c r="Q334" s="121" t="str" cm="1">
        <f t="array" ref="Q334">IF(COUNTA(G334:P334)=0,"",_xlfn.IFS((COUNTIF(G334:P334,"Y")+COUNTIF(G334:P334,"N/A"))=10,"Gold",(COUNTIF(G334:N334,"Y")+COUNTIF(G334:N334,"N/A"))=8,"Silver",COUNTIF(G334:J334,"Y")+COUNTIF(G334:J334,"N/A")=4,"Bronze",(COUNTIF(G334:J334,"Y")+COUNTIF(G334:J334,"N/A"))&lt;4,"Single Use"))</f>
        <v/>
      </c>
      <c r="R334" s="73"/>
      <c r="S334" s="66"/>
      <c r="T334" s="67"/>
      <c r="U334" s="67"/>
    </row>
    <row r="335" spans="1:21" ht="24.95" customHeight="1">
      <c r="A335" s="70"/>
      <c r="B335" s="71"/>
      <c r="C335" s="71"/>
      <c r="D335" s="71"/>
      <c r="E335" s="72"/>
      <c r="F335" s="75"/>
      <c r="G335" s="72"/>
      <c r="H335" s="72"/>
      <c r="I335" s="72"/>
      <c r="J335" s="72"/>
      <c r="K335" s="72"/>
      <c r="L335" s="72"/>
      <c r="M335" s="72"/>
      <c r="N335" s="72"/>
      <c r="O335" s="72"/>
      <c r="P335" s="72"/>
      <c r="Q335" s="121" t="str" cm="1">
        <f t="array" ref="Q335">IF(COUNTA(G335:P335)=0,"",_xlfn.IFS((COUNTIF(G335:P335,"Y")+COUNTIF(G335:P335,"N/A"))=10,"Gold",(COUNTIF(G335:N335,"Y")+COUNTIF(G335:N335,"N/A"))=8,"Silver",COUNTIF(G335:J335,"Y")+COUNTIF(G335:J335,"N/A")=4,"Bronze",(COUNTIF(G335:J335,"Y")+COUNTIF(G335:J335,"N/A"))&lt;4,"Single Use"))</f>
        <v/>
      </c>
      <c r="R335" s="73"/>
      <c r="S335" s="66"/>
      <c r="T335" s="67"/>
      <c r="U335" s="67"/>
    </row>
    <row r="336" spans="1:21" ht="24.95" customHeight="1">
      <c r="A336" s="70"/>
      <c r="B336" s="71"/>
      <c r="C336" s="71"/>
      <c r="D336" s="71"/>
      <c r="E336" s="72"/>
      <c r="F336" s="75"/>
      <c r="G336" s="72"/>
      <c r="H336" s="72"/>
      <c r="I336" s="72"/>
      <c r="J336" s="72"/>
      <c r="K336" s="72"/>
      <c r="L336" s="72"/>
      <c r="M336" s="72"/>
      <c r="N336" s="72"/>
      <c r="O336" s="72"/>
      <c r="P336" s="72"/>
      <c r="Q336" s="121" t="str" cm="1">
        <f t="array" ref="Q336">IF(COUNTA(G336:P336)=0,"",_xlfn.IFS((COUNTIF(G336:P336,"Y")+COUNTIF(G336:P336,"N/A"))=10,"Gold",(COUNTIF(G336:N336,"Y")+COUNTIF(G336:N336,"N/A"))=8,"Silver",COUNTIF(G336:J336,"Y")+COUNTIF(G336:J336,"N/A")=4,"Bronze",(COUNTIF(G336:J336,"Y")+COUNTIF(G336:J336,"N/A"))&lt;4,"Single Use"))</f>
        <v/>
      </c>
      <c r="R336" s="73"/>
      <c r="S336" s="66"/>
      <c r="T336" s="67"/>
      <c r="U336" s="67"/>
    </row>
    <row r="337" spans="1:21" ht="24.95" customHeight="1">
      <c r="A337" s="70"/>
      <c r="B337" s="71"/>
      <c r="C337" s="71"/>
      <c r="D337" s="71"/>
      <c r="E337" s="72"/>
      <c r="F337" s="75"/>
      <c r="G337" s="72"/>
      <c r="H337" s="72"/>
      <c r="I337" s="72"/>
      <c r="J337" s="72"/>
      <c r="K337" s="72"/>
      <c r="L337" s="72"/>
      <c r="M337" s="72"/>
      <c r="N337" s="72"/>
      <c r="O337" s="72"/>
      <c r="P337" s="72"/>
      <c r="Q337" s="121" t="str" cm="1">
        <f t="array" ref="Q337">IF(COUNTA(G337:P337)=0,"",_xlfn.IFS((COUNTIF(G337:P337,"Y")+COUNTIF(G337:P337,"N/A"))=10,"Gold",(COUNTIF(G337:N337,"Y")+COUNTIF(G337:N337,"N/A"))=8,"Silver",COUNTIF(G337:J337,"Y")+COUNTIF(G337:J337,"N/A")=4,"Bronze",(COUNTIF(G337:J337,"Y")+COUNTIF(G337:J337,"N/A"))&lt;4,"Single Use"))</f>
        <v/>
      </c>
      <c r="R337" s="73"/>
      <c r="S337" s="66"/>
      <c r="T337" s="67"/>
      <c r="U337" s="67"/>
    </row>
    <row r="338" spans="1:21" ht="24.95" customHeight="1">
      <c r="A338" s="70"/>
      <c r="B338" s="71"/>
      <c r="C338" s="71"/>
      <c r="D338" s="71"/>
      <c r="E338" s="72"/>
      <c r="F338" s="75"/>
      <c r="G338" s="72"/>
      <c r="H338" s="72"/>
      <c r="I338" s="72"/>
      <c r="J338" s="72"/>
      <c r="K338" s="72"/>
      <c r="L338" s="72"/>
      <c r="M338" s="72"/>
      <c r="N338" s="72"/>
      <c r="O338" s="72"/>
      <c r="P338" s="72"/>
      <c r="Q338" s="121" t="str" cm="1">
        <f t="array" ref="Q338">IF(COUNTA(G338:P338)=0,"",_xlfn.IFS((COUNTIF(G338:P338,"Y")+COUNTIF(G338:P338,"N/A"))=10,"Gold",(COUNTIF(G338:N338,"Y")+COUNTIF(G338:N338,"N/A"))=8,"Silver",COUNTIF(G338:J338,"Y")+COUNTIF(G338:J338,"N/A")=4,"Bronze",(COUNTIF(G338:J338,"Y")+COUNTIF(G338:J338,"N/A"))&lt;4,"Single Use"))</f>
        <v/>
      </c>
      <c r="R338" s="73"/>
      <c r="S338" s="66"/>
      <c r="T338" s="67"/>
      <c r="U338" s="67"/>
    </row>
    <row r="339" spans="1:21" ht="24.95" customHeight="1">
      <c r="A339" s="70"/>
      <c r="B339" s="71"/>
      <c r="C339" s="71"/>
      <c r="D339" s="71"/>
      <c r="E339" s="72"/>
      <c r="F339" s="75"/>
      <c r="G339" s="72"/>
      <c r="H339" s="72"/>
      <c r="I339" s="72"/>
      <c r="J339" s="72"/>
      <c r="K339" s="72"/>
      <c r="L339" s="72"/>
      <c r="M339" s="72"/>
      <c r="N339" s="72"/>
      <c r="O339" s="72"/>
      <c r="P339" s="72"/>
      <c r="Q339" s="121" t="str" cm="1">
        <f t="array" ref="Q339">IF(COUNTA(G339:P339)=0,"",_xlfn.IFS((COUNTIF(G339:P339,"Y")+COUNTIF(G339:P339,"N/A"))=10,"Gold",(COUNTIF(G339:N339,"Y")+COUNTIF(G339:N339,"N/A"))=8,"Silver",COUNTIF(G339:J339,"Y")+COUNTIF(G339:J339,"N/A")=4,"Bronze",(COUNTIF(G339:J339,"Y")+COUNTIF(G339:J339,"N/A"))&lt;4,"Single Use"))</f>
        <v/>
      </c>
      <c r="R339" s="73"/>
      <c r="S339" s="66"/>
      <c r="T339" s="67"/>
      <c r="U339" s="67"/>
    </row>
    <row r="340" spans="1:21" ht="24.95" customHeight="1">
      <c r="A340" s="70"/>
      <c r="B340" s="71"/>
      <c r="C340" s="71"/>
      <c r="D340" s="71"/>
      <c r="E340" s="72"/>
      <c r="F340" s="75"/>
      <c r="G340" s="72"/>
      <c r="H340" s="72"/>
      <c r="I340" s="72"/>
      <c r="J340" s="72"/>
      <c r="K340" s="72"/>
      <c r="L340" s="72"/>
      <c r="M340" s="72"/>
      <c r="N340" s="72"/>
      <c r="O340" s="72"/>
      <c r="P340" s="72"/>
      <c r="Q340" s="121" t="str" cm="1">
        <f t="array" ref="Q340">IF(COUNTA(G340:P340)=0,"",_xlfn.IFS((COUNTIF(G340:P340,"Y")+COUNTIF(G340:P340,"N/A"))=10,"Gold",(COUNTIF(G340:N340,"Y")+COUNTIF(G340:N340,"N/A"))=8,"Silver",COUNTIF(G340:J340,"Y")+COUNTIF(G340:J340,"N/A")=4,"Bronze",(COUNTIF(G340:J340,"Y")+COUNTIF(G340:J340,"N/A"))&lt;4,"Single Use"))</f>
        <v/>
      </c>
      <c r="R340" s="73"/>
      <c r="S340" s="66"/>
      <c r="T340" s="67"/>
      <c r="U340" s="67"/>
    </row>
    <row r="341" spans="1:21" ht="24.95" customHeight="1">
      <c r="A341" s="70"/>
      <c r="B341" s="71"/>
      <c r="C341" s="71"/>
      <c r="D341" s="71"/>
      <c r="E341" s="72"/>
      <c r="F341" s="75"/>
      <c r="G341" s="72"/>
      <c r="H341" s="72"/>
      <c r="I341" s="72"/>
      <c r="J341" s="72"/>
      <c r="K341" s="72"/>
      <c r="L341" s="72"/>
      <c r="M341" s="72"/>
      <c r="N341" s="72"/>
      <c r="O341" s="72"/>
      <c r="P341" s="72"/>
      <c r="Q341" s="121" t="str" cm="1">
        <f t="array" ref="Q341">IF(COUNTA(G341:P341)=0,"",_xlfn.IFS((COUNTIF(G341:P341,"Y")+COUNTIF(G341:P341,"N/A"))=10,"Gold",(COUNTIF(G341:N341,"Y")+COUNTIF(G341:N341,"N/A"))=8,"Silver",COUNTIF(G341:J341,"Y")+COUNTIF(G341:J341,"N/A")=4,"Bronze",(COUNTIF(G341:J341,"Y")+COUNTIF(G341:J341,"N/A"))&lt;4,"Single Use"))</f>
        <v/>
      </c>
      <c r="R341" s="73"/>
      <c r="S341" s="66"/>
      <c r="T341" s="67"/>
      <c r="U341" s="67"/>
    </row>
    <row r="342" spans="1:21" ht="24.95" customHeight="1">
      <c r="A342" s="70"/>
      <c r="B342" s="71"/>
      <c r="C342" s="71"/>
      <c r="D342" s="71"/>
      <c r="E342" s="72"/>
      <c r="F342" s="75"/>
      <c r="G342" s="72"/>
      <c r="H342" s="72"/>
      <c r="I342" s="72"/>
      <c r="J342" s="72"/>
      <c r="K342" s="72"/>
      <c r="L342" s="72"/>
      <c r="M342" s="72"/>
      <c r="N342" s="72"/>
      <c r="O342" s="72"/>
      <c r="P342" s="72"/>
      <c r="Q342" s="121" t="str" cm="1">
        <f t="array" ref="Q342">IF(COUNTA(G342:P342)=0,"",_xlfn.IFS((COUNTIF(G342:P342,"Y")+COUNTIF(G342:P342,"N/A"))=10,"Gold",(COUNTIF(G342:N342,"Y")+COUNTIF(G342:N342,"N/A"))=8,"Silver",COUNTIF(G342:J342,"Y")+COUNTIF(G342:J342,"N/A")=4,"Bronze",(COUNTIF(G342:J342,"Y")+COUNTIF(G342:J342,"N/A"))&lt;4,"Single Use"))</f>
        <v/>
      </c>
      <c r="R342" s="73"/>
      <c r="S342" s="66"/>
      <c r="T342" s="67"/>
      <c r="U342" s="67"/>
    </row>
    <row r="343" spans="1:21" ht="24.95" customHeight="1">
      <c r="A343" s="70"/>
      <c r="B343" s="71"/>
      <c r="C343" s="71"/>
      <c r="D343" s="71"/>
      <c r="E343" s="72"/>
      <c r="F343" s="75"/>
      <c r="G343" s="72"/>
      <c r="H343" s="72"/>
      <c r="I343" s="72"/>
      <c r="J343" s="72"/>
      <c r="K343" s="72"/>
      <c r="L343" s="72"/>
      <c r="M343" s="72"/>
      <c r="N343" s="72"/>
      <c r="O343" s="72"/>
      <c r="P343" s="72"/>
      <c r="Q343" s="121" t="str" cm="1">
        <f t="array" ref="Q343">IF(COUNTA(G343:P343)=0,"",_xlfn.IFS((COUNTIF(G343:P343,"Y")+COUNTIF(G343:P343,"N/A"))=10,"Gold",(COUNTIF(G343:N343,"Y")+COUNTIF(G343:N343,"N/A"))=8,"Silver",COUNTIF(G343:J343,"Y")+COUNTIF(G343:J343,"N/A")=4,"Bronze",(COUNTIF(G343:J343,"Y")+COUNTIF(G343:J343,"N/A"))&lt;4,"Single Use"))</f>
        <v/>
      </c>
      <c r="R343" s="73"/>
      <c r="S343" s="66"/>
      <c r="T343" s="67"/>
      <c r="U343" s="67"/>
    </row>
    <row r="344" spans="1:21" ht="24.95" customHeight="1">
      <c r="A344" s="70"/>
      <c r="B344" s="71"/>
      <c r="C344" s="71"/>
      <c r="D344" s="71"/>
      <c r="E344" s="72"/>
      <c r="F344" s="75"/>
      <c r="G344" s="72"/>
      <c r="H344" s="72"/>
      <c r="I344" s="72"/>
      <c r="J344" s="72"/>
      <c r="K344" s="72"/>
      <c r="L344" s="72"/>
      <c r="M344" s="72"/>
      <c r="N344" s="72"/>
      <c r="O344" s="72"/>
      <c r="P344" s="72"/>
      <c r="Q344" s="121" t="str" cm="1">
        <f t="array" ref="Q344">IF(COUNTA(G344:P344)=0,"",_xlfn.IFS((COUNTIF(G344:P344,"Y")+COUNTIF(G344:P344,"N/A"))=10,"Gold",(COUNTIF(G344:N344,"Y")+COUNTIF(G344:N344,"N/A"))=8,"Silver",COUNTIF(G344:J344,"Y")+COUNTIF(G344:J344,"N/A")=4,"Bronze",(COUNTIF(G344:J344,"Y")+COUNTIF(G344:J344,"N/A"))&lt;4,"Single Use"))</f>
        <v/>
      </c>
      <c r="R344" s="73"/>
      <c r="S344" s="66"/>
      <c r="T344" s="67"/>
      <c r="U344" s="67"/>
    </row>
    <row r="345" spans="1:21" ht="24.95" customHeight="1">
      <c r="A345" s="70"/>
      <c r="B345" s="71"/>
      <c r="C345" s="71"/>
      <c r="D345" s="71"/>
      <c r="E345" s="72"/>
      <c r="F345" s="75"/>
      <c r="G345" s="72"/>
      <c r="H345" s="72"/>
      <c r="I345" s="72"/>
      <c r="J345" s="72"/>
      <c r="K345" s="72"/>
      <c r="L345" s="72"/>
      <c r="M345" s="72"/>
      <c r="N345" s="72"/>
      <c r="O345" s="72"/>
      <c r="P345" s="72"/>
      <c r="Q345" s="121" t="str" cm="1">
        <f t="array" ref="Q345">IF(COUNTA(G345:P345)=0,"",_xlfn.IFS((COUNTIF(G345:P345,"Y")+COUNTIF(G345:P345,"N/A"))=10,"Gold",(COUNTIF(G345:N345,"Y")+COUNTIF(G345:N345,"N/A"))=8,"Silver",COUNTIF(G345:J345,"Y")+COUNTIF(G345:J345,"N/A")=4,"Bronze",(COUNTIF(G345:J345,"Y")+COUNTIF(G345:J345,"N/A"))&lt;4,"Single Use"))</f>
        <v/>
      </c>
      <c r="R345" s="73"/>
      <c r="S345" s="66"/>
      <c r="T345" s="67"/>
      <c r="U345" s="67"/>
    </row>
    <row r="346" spans="1:21" ht="24.95" customHeight="1">
      <c r="A346" s="70"/>
      <c r="B346" s="71"/>
      <c r="C346" s="71"/>
      <c r="D346" s="71"/>
      <c r="E346" s="72"/>
      <c r="F346" s="75"/>
      <c r="G346" s="72"/>
      <c r="H346" s="72"/>
      <c r="I346" s="72"/>
      <c r="J346" s="72"/>
      <c r="K346" s="72"/>
      <c r="L346" s="72"/>
      <c r="M346" s="72"/>
      <c r="N346" s="72"/>
      <c r="O346" s="72"/>
      <c r="P346" s="72"/>
      <c r="Q346" s="121" t="str" cm="1">
        <f t="array" ref="Q346">IF(COUNTA(G346:P346)=0,"",_xlfn.IFS((COUNTIF(G346:P346,"Y")+COUNTIF(G346:P346,"N/A"))=10,"Gold",(COUNTIF(G346:N346,"Y")+COUNTIF(G346:N346,"N/A"))=8,"Silver",COUNTIF(G346:J346,"Y")+COUNTIF(G346:J346,"N/A")=4,"Bronze",(COUNTIF(G346:J346,"Y")+COUNTIF(G346:J346,"N/A"))&lt;4,"Single Use"))</f>
        <v/>
      </c>
      <c r="R346" s="73"/>
      <c r="S346" s="66"/>
      <c r="T346" s="67"/>
      <c r="U346" s="67"/>
    </row>
    <row r="347" spans="1:21" ht="24.95" customHeight="1">
      <c r="A347" s="70"/>
      <c r="B347" s="71"/>
      <c r="C347" s="71"/>
      <c r="D347" s="71"/>
      <c r="E347" s="72"/>
      <c r="F347" s="75"/>
      <c r="G347" s="72"/>
      <c r="H347" s="72"/>
      <c r="I347" s="72"/>
      <c r="J347" s="72"/>
      <c r="K347" s="72"/>
      <c r="L347" s="72"/>
      <c r="M347" s="72"/>
      <c r="N347" s="72"/>
      <c r="O347" s="72"/>
      <c r="P347" s="72"/>
      <c r="Q347" s="121" t="str" cm="1">
        <f t="array" ref="Q347">IF(COUNTA(G347:P347)=0,"",_xlfn.IFS((COUNTIF(G347:P347,"Y")+COUNTIF(G347:P347,"N/A"))=10,"Gold",(COUNTIF(G347:N347,"Y")+COUNTIF(G347:N347,"N/A"))=8,"Silver",COUNTIF(G347:J347,"Y")+COUNTIF(G347:J347,"N/A")=4,"Bronze",(COUNTIF(G347:J347,"Y")+COUNTIF(G347:J347,"N/A"))&lt;4,"Single Use"))</f>
        <v/>
      </c>
      <c r="R347" s="73"/>
      <c r="S347" s="66"/>
      <c r="T347" s="67"/>
      <c r="U347" s="67"/>
    </row>
    <row r="348" spans="1:21" ht="24.95" customHeight="1">
      <c r="A348" s="70"/>
      <c r="B348" s="71"/>
      <c r="C348" s="71"/>
      <c r="D348" s="71"/>
      <c r="E348" s="72"/>
      <c r="F348" s="75"/>
      <c r="G348" s="72"/>
      <c r="H348" s="72"/>
      <c r="I348" s="72"/>
      <c r="J348" s="72"/>
      <c r="K348" s="72"/>
      <c r="L348" s="72"/>
      <c r="M348" s="72"/>
      <c r="N348" s="72"/>
      <c r="O348" s="72"/>
      <c r="P348" s="72"/>
      <c r="Q348" s="121" t="str" cm="1">
        <f t="array" ref="Q348">IF(COUNTA(G348:P348)=0,"",_xlfn.IFS((COUNTIF(G348:P348,"Y")+COUNTIF(G348:P348,"N/A"))=10,"Gold",(COUNTIF(G348:N348,"Y")+COUNTIF(G348:N348,"N/A"))=8,"Silver",COUNTIF(G348:J348,"Y")+COUNTIF(G348:J348,"N/A")=4,"Bronze",(COUNTIF(G348:J348,"Y")+COUNTIF(G348:J348,"N/A"))&lt;4,"Single Use"))</f>
        <v/>
      </c>
      <c r="R348" s="73"/>
      <c r="S348" s="66"/>
      <c r="T348" s="67"/>
      <c r="U348" s="67"/>
    </row>
    <row r="349" spans="1:21" ht="24.95" customHeight="1">
      <c r="A349" s="70"/>
      <c r="B349" s="71"/>
      <c r="C349" s="71"/>
      <c r="D349" s="71"/>
      <c r="E349" s="72"/>
      <c r="F349" s="75"/>
      <c r="G349" s="72"/>
      <c r="H349" s="72"/>
      <c r="I349" s="72"/>
      <c r="J349" s="72"/>
      <c r="K349" s="72"/>
      <c r="L349" s="72"/>
      <c r="M349" s="72"/>
      <c r="N349" s="72"/>
      <c r="O349" s="72"/>
      <c r="P349" s="72"/>
      <c r="Q349" s="121" t="str" cm="1">
        <f t="array" ref="Q349">IF(COUNTA(G349:P349)=0,"",_xlfn.IFS((COUNTIF(G349:P349,"Y")+COUNTIF(G349:P349,"N/A"))=10,"Gold",(COUNTIF(G349:N349,"Y")+COUNTIF(G349:N349,"N/A"))=8,"Silver",COUNTIF(G349:J349,"Y")+COUNTIF(G349:J349,"N/A")=4,"Bronze",(COUNTIF(G349:J349,"Y")+COUNTIF(G349:J349,"N/A"))&lt;4,"Single Use"))</f>
        <v/>
      </c>
      <c r="R349" s="73"/>
      <c r="S349" s="66"/>
      <c r="T349" s="67"/>
      <c r="U349" s="67"/>
    </row>
    <row r="350" spans="1:21" ht="24.95" customHeight="1">
      <c r="A350" s="70"/>
      <c r="B350" s="71"/>
      <c r="C350" s="71"/>
      <c r="D350" s="71"/>
      <c r="E350" s="72"/>
      <c r="F350" s="75"/>
      <c r="G350" s="72"/>
      <c r="H350" s="72"/>
      <c r="I350" s="72"/>
      <c r="J350" s="72"/>
      <c r="K350" s="72"/>
      <c r="L350" s="72"/>
      <c r="M350" s="72"/>
      <c r="N350" s="72"/>
      <c r="O350" s="72"/>
      <c r="P350" s="72"/>
      <c r="Q350" s="121" t="str" cm="1">
        <f t="array" ref="Q350">IF(COUNTA(G350:P350)=0,"",_xlfn.IFS((COUNTIF(G350:P350,"Y")+COUNTIF(G350:P350,"N/A"))=10,"Gold",(COUNTIF(G350:N350,"Y")+COUNTIF(G350:N350,"N/A"))=8,"Silver",COUNTIF(G350:J350,"Y")+COUNTIF(G350:J350,"N/A")=4,"Bronze",(COUNTIF(G350:J350,"Y")+COUNTIF(G350:J350,"N/A"))&lt;4,"Single Use"))</f>
        <v/>
      </c>
      <c r="R350" s="73"/>
      <c r="S350" s="66"/>
      <c r="T350" s="67"/>
      <c r="U350" s="67"/>
    </row>
    <row r="351" spans="1:21" ht="24.95" customHeight="1">
      <c r="A351" s="70"/>
      <c r="B351" s="71"/>
      <c r="C351" s="71"/>
      <c r="D351" s="71"/>
      <c r="E351" s="72"/>
      <c r="F351" s="75"/>
      <c r="G351" s="72"/>
      <c r="H351" s="72"/>
      <c r="I351" s="72"/>
      <c r="J351" s="72"/>
      <c r="K351" s="72"/>
      <c r="L351" s="72"/>
      <c r="M351" s="72"/>
      <c r="N351" s="72"/>
      <c r="O351" s="72"/>
      <c r="P351" s="72"/>
      <c r="Q351" s="121" t="str" cm="1">
        <f t="array" ref="Q351">IF(COUNTA(G351:P351)=0,"",_xlfn.IFS((COUNTIF(G351:P351,"Y")+COUNTIF(G351:P351,"N/A"))=10,"Gold",(COUNTIF(G351:N351,"Y")+COUNTIF(G351:N351,"N/A"))=8,"Silver",COUNTIF(G351:J351,"Y")+COUNTIF(G351:J351,"N/A")=4,"Bronze",(COUNTIF(G351:J351,"Y")+COUNTIF(G351:J351,"N/A"))&lt;4,"Single Use"))</f>
        <v/>
      </c>
      <c r="R351" s="73"/>
      <c r="S351" s="66"/>
      <c r="T351" s="67"/>
      <c r="U351" s="67"/>
    </row>
    <row r="352" spans="1:21" ht="24.95" customHeight="1">
      <c r="A352" s="70"/>
      <c r="B352" s="71"/>
      <c r="C352" s="71"/>
      <c r="D352" s="71"/>
      <c r="E352" s="72"/>
      <c r="F352" s="75"/>
      <c r="G352" s="72"/>
      <c r="H352" s="72"/>
      <c r="I352" s="72"/>
      <c r="J352" s="72"/>
      <c r="K352" s="72"/>
      <c r="L352" s="72"/>
      <c r="M352" s="72"/>
      <c r="N352" s="72"/>
      <c r="O352" s="72"/>
      <c r="P352" s="72"/>
      <c r="Q352" s="121" t="str" cm="1">
        <f t="array" ref="Q352">IF(COUNTA(G352:P352)=0,"",_xlfn.IFS((COUNTIF(G352:P352,"Y")+COUNTIF(G352:P352,"N/A"))=10,"Gold",(COUNTIF(G352:N352,"Y")+COUNTIF(G352:N352,"N/A"))=8,"Silver",COUNTIF(G352:J352,"Y")+COUNTIF(G352:J352,"N/A")=4,"Bronze",(COUNTIF(G352:J352,"Y")+COUNTIF(G352:J352,"N/A"))&lt;4,"Single Use"))</f>
        <v/>
      </c>
      <c r="R352" s="73"/>
      <c r="S352" s="66"/>
      <c r="T352" s="67"/>
      <c r="U352" s="67"/>
    </row>
    <row r="353" spans="1:21" ht="24.95" customHeight="1">
      <c r="A353" s="70"/>
      <c r="B353" s="71"/>
      <c r="C353" s="71"/>
      <c r="D353" s="71"/>
      <c r="E353" s="72"/>
      <c r="F353" s="75"/>
      <c r="G353" s="72"/>
      <c r="H353" s="72"/>
      <c r="I353" s="72"/>
      <c r="J353" s="72"/>
      <c r="K353" s="72"/>
      <c r="L353" s="72"/>
      <c r="M353" s="72"/>
      <c r="N353" s="72"/>
      <c r="O353" s="72"/>
      <c r="P353" s="72"/>
      <c r="Q353" s="121" t="str" cm="1">
        <f t="array" ref="Q353">IF(COUNTA(G353:P353)=0,"",_xlfn.IFS((COUNTIF(G353:P353,"Y")+COUNTIF(G353:P353,"N/A"))=10,"Gold",(COUNTIF(G353:N353,"Y")+COUNTIF(G353:N353,"N/A"))=8,"Silver",COUNTIF(G353:J353,"Y")+COUNTIF(G353:J353,"N/A")=4,"Bronze",(COUNTIF(G353:J353,"Y")+COUNTIF(G353:J353,"N/A"))&lt;4,"Single Use"))</f>
        <v/>
      </c>
      <c r="R353" s="73"/>
      <c r="S353" s="66"/>
      <c r="T353" s="67"/>
      <c r="U353" s="67"/>
    </row>
    <row r="354" spans="1:21" ht="24.95" customHeight="1">
      <c r="A354" s="70"/>
      <c r="B354" s="71"/>
      <c r="C354" s="71"/>
      <c r="D354" s="71"/>
      <c r="E354" s="72"/>
      <c r="F354" s="75"/>
      <c r="G354" s="72"/>
      <c r="H354" s="72"/>
      <c r="I354" s="72"/>
      <c r="J354" s="72"/>
      <c r="K354" s="72"/>
      <c r="L354" s="72"/>
      <c r="M354" s="72"/>
      <c r="N354" s="72"/>
      <c r="O354" s="72"/>
      <c r="P354" s="72"/>
      <c r="Q354" s="121" t="str" cm="1">
        <f t="array" ref="Q354">IF(COUNTA(G354:P354)=0,"",_xlfn.IFS((COUNTIF(G354:P354,"Y")+COUNTIF(G354:P354,"N/A"))=10,"Gold",(COUNTIF(G354:N354,"Y")+COUNTIF(G354:N354,"N/A"))=8,"Silver",COUNTIF(G354:J354,"Y")+COUNTIF(G354:J354,"N/A")=4,"Bronze",(COUNTIF(G354:J354,"Y")+COUNTIF(G354:J354,"N/A"))&lt;4,"Single Use"))</f>
        <v/>
      </c>
      <c r="R354" s="73"/>
      <c r="S354" s="66"/>
      <c r="T354" s="67"/>
      <c r="U354" s="67"/>
    </row>
    <row r="355" spans="1:21" ht="24.95" customHeight="1">
      <c r="A355" s="70"/>
      <c r="B355" s="71"/>
      <c r="C355" s="71"/>
      <c r="D355" s="71"/>
      <c r="E355" s="72"/>
      <c r="F355" s="75"/>
      <c r="G355" s="72"/>
      <c r="H355" s="72"/>
      <c r="I355" s="72"/>
      <c r="J355" s="72"/>
      <c r="K355" s="72"/>
      <c r="L355" s="72"/>
      <c r="M355" s="72"/>
      <c r="N355" s="72"/>
      <c r="O355" s="72"/>
      <c r="P355" s="72"/>
      <c r="Q355" s="121" t="str" cm="1">
        <f t="array" ref="Q355">IF(COUNTA(G355:P355)=0,"",_xlfn.IFS((COUNTIF(G355:P355,"Y")+COUNTIF(G355:P355,"N/A"))=10,"Gold",(COUNTIF(G355:N355,"Y")+COUNTIF(G355:N355,"N/A"))=8,"Silver",COUNTIF(G355:J355,"Y")+COUNTIF(G355:J355,"N/A")=4,"Bronze",(COUNTIF(G355:J355,"Y")+COUNTIF(G355:J355,"N/A"))&lt;4,"Single Use"))</f>
        <v/>
      </c>
      <c r="R355" s="73"/>
      <c r="S355" s="66"/>
      <c r="T355" s="67"/>
      <c r="U355" s="67"/>
    </row>
    <row r="356" spans="1:21" ht="24.95" customHeight="1">
      <c r="A356" s="70"/>
      <c r="B356" s="71"/>
      <c r="C356" s="71"/>
      <c r="D356" s="71"/>
      <c r="E356" s="72"/>
      <c r="F356" s="75"/>
      <c r="G356" s="72"/>
      <c r="H356" s="72"/>
      <c r="I356" s="72"/>
      <c r="J356" s="72"/>
      <c r="K356" s="72"/>
      <c r="L356" s="72"/>
      <c r="M356" s="72"/>
      <c r="N356" s="72"/>
      <c r="O356" s="72"/>
      <c r="P356" s="72"/>
      <c r="Q356" s="121" t="str" cm="1">
        <f t="array" ref="Q356">IF(COUNTA(G356:P356)=0,"",_xlfn.IFS((COUNTIF(G356:P356,"Y")+COUNTIF(G356:P356,"N/A"))=10,"Gold",(COUNTIF(G356:N356,"Y")+COUNTIF(G356:N356,"N/A"))=8,"Silver",COUNTIF(G356:J356,"Y")+COUNTIF(G356:J356,"N/A")=4,"Bronze",(COUNTIF(G356:J356,"Y")+COUNTIF(G356:J356,"N/A"))&lt;4,"Single Use"))</f>
        <v/>
      </c>
      <c r="R356" s="73"/>
      <c r="S356" s="66"/>
      <c r="T356" s="67"/>
      <c r="U356" s="67"/>
    </row>
    <row r="357" spans="1:21" ht="24.95" customHeight="1">
      <c r="A357" s="70"/>
      <c r="B357" s="71"/>
      <c r="C357" s="71"/>
      <c r="D357" s="71"/>
      <c r="E357" s="72"/>
      <c r="F357" s="75"/>
      <c r="G357" s="72"/>
      <c r="H357" s="72"/>
      <c r="I357" s="72"/>
      <c r="J357" s="72"/>
      <c r="K357" s="72"/>
      <c r="L357" s="72"/>
      <c r="M357" s="72"/>
      <c r="N357" s="72"/>
      <c r="O357" s="72"/>
      <c r="P357" s="72"/>
      <c r="Q357" s="121" t="str" cm="1">
        <f t="array" ref="Q357">IF(COUNTA(G357:P357)=0,"",_xlfn.IFS((COUNTIF(G357:P357,"Y")+COUNTIF(G357:P357,"N/A"))=10,"Gold",(COUNTIF(G357:N357,"Y")+COUNTIF(G357:N357,"N/A"))=8,"Silver",COUNTIF(G357:J357,"Y")+COUNTIF(G357:J357,"N/A")=4,"Bronze",(COUNTIF(G357:J357,"Y")+COUNTIF(G357:J357,"N/A"))&lt;4,"Single Use"))</f>
        <v/>
      </c>
      <c r="R357" s="73"/>
      <c r="S357" s="66"/>
      <c r="T357" s="67"/>
      <c r="U357" s="67"/>
    </row>
    <row r="358" spans="1:21" ht="24.95" customHeight="1">
      <c r="A358" s="70"/>
      <c r="B358" s="71"/>
      <c r="C358" s="71"/>
      <c r="D358" s="71"/>
      <c r="E358" s="72"/>
      <c r="F358" s="75"/>
      <c r="G358" s="72"/>
      <c r="H358" s="72"/>
      <c r="I358" s="72"/>
      <c r="J358" s="72"/>
      <c r="K358" s="72"/>
      <c r="L358" s="72"/>
      <c r="M358" s="72"/>
      <c r="N358" s="72"/>
      <c r="O358" s="72"/>
      <c r="P358" s="72"/>
      <c r="Q358" s="121" t="str" cm="1">
        <f t="array" ref="Q358">IF(COUNTA(G358:P358)=0,"",_xlfn.IFS((COUNTIF(G358:P358,"Y")+COUNTIF(G358:P358,"N/A"))=10,"Gold",(COUNTIF(G358:N358,"Y")+COUNTIF(G358:N358,"N/A"))=8,"Silver",COUNTIF(G358:J358,"Y")+COUNTIF(G358:J358,"N/A")=4,"Bronze",(COUNTIF(G358:J358,"Y")+COUNTIF(G358:J358,"N/A"))&lt;4,"Single Use"))</f>
        <v/>
      </c>
      <c r="R358" s="73"/>
      <c r="S358" s="66"/>
      <c r="T358" s="67"/>
      <c r="U358" s="67"/>
    </row>
    <row r="359" spans="1:21" ht="24.95" customHeight="1">
      <c r="A359" s="70"/>
      <c r="B359" s="71"/>
      <c r="C359" s="71"/>
      <c r="D359" s="71"/>
      <c r="E359" s="72"/>
      <c r="F359" s="75"/>
      <c r="G359" s="72"/>
      <c r="H359" s="72"/>
      <c r="I359" s="72"/>
      <c r="J359" s="72"/>
      <c r="K359" s="72"/>
      <c r="L359" s="72"/>
      <c r="M359" s="72"/>
      <c r="N359" s="72"/>
      <c r="O359" s="72"/>
      <c r="P359" s="72"/>
      <c r="Q359" s="121" t="str" cm="1">
        <f t="array" ref="Q359">IF(COUNTA(G359:P359)=0,"",_xlfn.IFS((COUNTIF(G359:P359,"Y")+COUNTIF(G359:P359,"N/A"))=10,"Gold",(COUNTIF(G359:N359,"Y")+COUNTIF(G359:N359,"N/A"))=8,"Silver",COUNTIF(G359:J359,"Y")+COUNTIF(G359:J359,"N/A")=4,"Bronze",(COUNTIF(G359:J359,"Y")+COUNTIF(G359:J359,"N/A"))&lt;4,"Single Use"))</f>
        <v/>
      </c>
      <c r="R359" s="73"/>
      <c r="S359" s="66"/>
      <c r="T359" s="67"/>
      <c r="U359" s="67"/>
    </row>
    <row r="360" spans="1:21" ht="24.95" customHeight="1">
      <c r="A360" s="70"/>
      <c r="B360" s="71"/>
      <c r="C360" s="71"/>
      <c r="D360" s="71"/>
      <c r="E360" s="72"/>
      <c r="F360" s="75"/>
      <c r="G360" s="72"/>
      <c r="H360" s="72"/>
      <c r="I360" s="72"/>
      <c r="J360" s="72"/>
      <c r="K360" s="72"/>
      <c r="L360" s="72"/>
      <c r="M360" s="72"/>
      <c r="N360" s="72"/>
      <c r="O360" s="72"/>
      <c r="P360" s="72"/>
      <c r="Q360" s="121" t="str" cm="1">
        <f t="array" ref="Q360">IF(COUNTA(G360:P360)=0,"",_xlfn.IFS((COUNTIF(G360:P360,"Y")+COUNTIF(G360:P360,"N/A"))=10,"Gold",(COUNTIF(G360:N360,"Y")+COUNTIF(G360:N360,"N/A"))=8,"Silver",COUNTIF(G360:J360,"Y")+COUNTIF(G360:J360,"N/A")=4,"Bronze",(COUNTIF(G360:J360,"Y")+COUNTIF(G360:J360,"N/A"))&lt;4,"Single Use"))</f>
        <v/>
      </c>
      <c r="R360" s="73"/>
      <c r="S360" s="66"/>
      <c r="T360" s="67"/>
      <c r="U360" s="67"/>
    </row>
    <row r="361" spans="1:21" ht="24.95" customHeight="1">
      <c r="A361" s="70"/>
      <c r="B361" s="71"/>
      <c r="C361" s="71"/>
      <c r="D361" s="71"/>
      <c r="E361" s="72"/>
      <c r="F361" s="75"/>
      <c r="G361" s="72"/>
      <c r="H361" s="72"/>
      <c r="I361" s="72"/>
      <c r="J361" s="72"/>
      <c r="K361" s="72"/>
      <c r="L361" s="72"/>
      <c r="M361" s="72"/>
      <c r="N361" s="72"/>
      <c r="O361" s="72"/>
      <c r="P361" s="72"/>
      <c r="Q361" s="121" t="str" cm="1">
        <f t="array" ref="Q361">IF(COUNTA(G361:P361)=0,"",_xlfn.IFS((COUNTIF(G361:P361,"Y")+COUNTIF(G361:P361,"N/A"))=10,"Gold",(COUNTIF(G361:N361,"Y")+COUNTIF(G361:N361,"N/A"))=8,"Silver",COUNTIF(G361:J361,"Y")+COUNTIF(G361:J361,"N/A")=4,"Bronze",(COUNTIF(G361:J361,"Y")+COUNTIF(G361:J361,"N/A"))&lt;4,"Single Use"))</f>
        <v/>
      </c>
      <c r="R361" s="73"/>
      <c r="S361" s="66"/>
      <c r="T361" s="67"/>
      <c r="U361" s="67"/>
    </row>
    <row r="362" spans="1:21" ht="24.95" customHeight="1">
      <c r="A362" s="70"/>
      <c r="B362" s="71"/>
      <c r="C362" s="71"/>
      <c r="D362" s="71"/>
      <c r="E362" s="72"/>
      <c r="F362" s="75"/>
      <c r="G362" s="72"/>
      <c r="H362" s="72"/>
      <c r="I362" s="72"/>
      <c r="J362" s="72"/>
      <c r="K362" s="72"/>
      <c r="L362" s="72"/>
      <c r="M362" s="72"/>
      <c r="N362" s="72"/>
      <c r="O362" s="72"/>
      <c r="P362" s="72"/>
      <c r="Q362" s="121" t="str" cm="1">
        <f t="array" ref="Q362">IF(COUNTA(G362:P362)=0,"",_xlfn.IFS((COUNTIF(G362:P362,"Y")+COUNTIF(G362:P362,"N/A"))=10,"Gold",(COUNTIF(G362:N362,"Y")+COUNTIF(G362:N362,"N/A"))=8,"Silver",COUNTIF(G362:J362,"Y")+COUNTIF(G362:J362,"N/A")=4,"Bronze",(COUNTIF(G362:J362,"Y")+COUNTIF(G362:J362,"N/A"))&lt;4,"Single Use"))</f>
        <v/>
      </c>
      <c r="R362" s="73"/>
      <c r="S362" s="66"/>
      <c r="T362" s="67"/>
      <c r="U362" s="67"/>
    </row>
    <row r="363" spans="1:21" ht="24.95" customHeight="1">
      <c r="A363" s="70"/>
      <c r="B363" s="71"/>
      <c r="C363" s="71"/>
      <c r="D363" s="71"/>
      <c r="E363" s="72"/>
      <c r="F363" s="75"/>
      <c r="G363" s="72"/>
      <c r="H363" s="72"/>
      <c r="I363" s="72"/>
      <c r="J363" s="72"/>
      <c r="K363" s="72"/>
      <c r="L363" s="72"/>
      <c r="M363" s="72"/>
      <c r="N363" s="72"/>
      <c r="O363" s="72"/>
      <c r="P363" s="72"/>
      <c r="Q363" s="121" t="str" cm="1">
        <f t="array" ref="Q363">IF(COUNTA(G363:P363)=0,"",_xlfn.IFS((COUNTIF(G363:P363,"Y")+COUNTIF(G363:P363,"N/A"))=10,"Gold",(COUNTIF(G363:N363,"Y")+COUNTIF(G363:N363,"N/A"))=8,"Silver",COUNTIF(G363:J363,"Y")+COUNTIF(G363:J363,"N/A")=4,"Bronze",(COUNTIF(G363:J363,"Y")+COUNTIF(G363:J363,"N/A"))&lt;4,"Single Use"))</f>
        <v/>
      </c>
      <c r="R363" s="73"/>
      <c r="S363" s="66"/>
      <c r="T363" s="67"/>
      <c r="U363" s="67"/>
    </row>
    <row r="364" spans="1:21" ht="24.95" customHeight="1">
      <c r="A364" s="70"/>
      <c r="B364" s="71"/>
      <c r="C364" s="71"/>
      <c r="D364" s="71"/>
      <c r="E364" s="72"/>
      <c r="F364" s="75"/>
      <c r="G364" s="72"/>
      <c r="H364" s="72"/>
      <c r="I364" s="72"/>
      <c r="J364" s="72"/>
      <c r="K364" s="72"/>
      <c r="L364" s="72"/>
      <c r="M364" s="72"/>
      <c r="N364" s="72"/>
      <c r="O364" s="72"/>
      <c r="P364" s="72"/>
      <c r="Q364" s="121" t="str" cm="1">
        <f t="array" ref="Q364">IF(COUNTA(G364:P364)=0,"",_xlfn.IFS((COUNTIF(G364:P364,"Y")+COUNTIF(G364:P364,"N/A"))=10,"Gold",(COUNTIF(G364:N364,"Y")+COUNTIF(G364:N364,"N/A"))=8,"Silver",COUNTIF(G364:J364,"Y")+COUNTIF(G364:J364,"N/A")=4,"Bronze",(COUNTIF(G364:J364,"Y")+COUNTIF(G364:J364,"N/A"))&lt;4,"Single Use"))</f>
        <v/>
      </c>
      <c r="R364" s="73"/>
      <c r="S364" s="66"/>
      <c r="T364" s="67"/>
      <c r="U364" s="67"/>
    </row>
    <row r="365" spans="1:21" ht="24.95" customHeight="1">
      <c r="A365" s="70"/>
      <c r="B365" s="71"/>
      <c r="C365" s="71"/>
      <c r="D365" s="71"/>
      <c r="E365" s="72"/>
      <c r="F365" s="75"/>
      <c r="G365" s="72"/>
      <c r="H365" s="72"/>
      <c r="I365" s="72"/>
      <c r="J365" s="72"/>
      <c r="K365" s="72"/>
      <c r="L365" s="72"/>
      <c r="M365" s="72"/>
      <c r="N365" s="72"/>
      <c r="O365" s="72"/>
      <c r="P365" s="72"/>
      <c r="Q365" s="121" t="str" cm="1">
        <f t="array" ref="Q365">IF(COUNTA(G365:P365)=0,"",_xlfn.IFS((COUNTIF(G365:P365,"Y")+COUNTIF(G365:P365,"N/A"))=10,"Gold",(COUNTIF(G365:N365,"Y")+COUNTIF(G365:N365,"N/A"))=8,"Silver",COUNTIF(G365:J365,"Y")+COUNTIF(G365:J365,"N/A")=4,"Bronze",(COUNTIF(G365:J365,"Y")+COUNTIF(G365:J365,"N/A"))&lt;4,"Single Use"))</f>
        <v/>
      </c>
      <c r="R365" s="73"/>
      <c r="S365" s="66"/>
      <c r="T365" s="67"/>
      <c r="U365" s="67"/>
    </row>
    <row r="366" spans="1:21" ht="24.95" customHeight="1">
      <c r="A366" s="70"/>
      <c r="B366" s="71"/>
      <c r="C366" s="71"/>
      <c r="D366" s="71"/>
      <c r="E366" s="72"/>
      <c r="F366" s="75"/>
      <c r="G366" s="72"/>
      <c r="H366" s="72"/>
      <c r="I366" s="72"/>
      <c r="J366" s="72"/>
      <c r="K366" s="72"/>
      <c r="L366" s="72"/>
      <c r="M366" s="72"/>
      <c r="N366" s="72"/>
      <c r="O366" s="72"/>
      <c r="P366" s="72"/>
      <c r="Q366" s="121" t="str" cm="1">
        <f t="array" ref="Q366">IF(COUNTA(G366:P366)=0,"",_xlfn.IFS((COUNTIF(G366:P366,"Y")+COUNTIF(G366:P366,"N/A"))=10,"Gold",(COUNTIF(G366:N366,"Y")+COUNTIF(G366:N366,"N/A"))=8,"Silver",COUNTIF(G366:J366,"Y")+COUNTIF(G366:J366,"N/A")=4,"Bronze",(COUNTIF(G366:J366,"Y")+COUNTIF(G366:J366,"N/A"))&lt;4,"Single Use"))</f>
        <v/>
      </c>
      <c r="R366" s="73"/>
      <c r="S366" s="66"/>
      <c r="T366" s="67"/>
      <c r="U366" s="67"/>
    </row>
    <row r="367" spans="1:21" ht="24.95" customHeight="1">
      <c r="A367" s="70"/>
      <c r="B367" s="71"/>
      <c r="C367" s="71"/>
      <c r="D367" s="71"/>
      <c r="E367" s="72"/>
      <c r="F367" s="75"/>
      <c r="G367" s="72"/>
      <c r="H367" s="72"/>
      <c r="I367" s="72"/>
      <c r="J367" s="72"/>
      <c r="K367" s="72"/>
      <c r="L367" s="72"/>
      <c r="M367" s="72"/>
      <c r="N367" s="72"/>
      <c r="O367" s="72"/>
      <c r="P367" s="72"/>
      <c r="Q367" s="121" t="str" cm="1">
        <f t="array" ref="Q367">IF(COUNTA(G367:P367)=0,"",_xlfn.IFS((COUNTIF(G367:P367,"Y")+COUNTIF(G367:P367,"N/A"))=10,"Gold",(COUNTIF(G367:N367,"Y")+COUNTIF(G367:N367,"N/A"))=8,"Silver",COUNTIF(G367:J367,"Y")+COUNTIF(G367:J367,"N/A")=4,"Bronze",(COUNTIF(G367:J367,"Y")+COUNTIF(G367:J367,"N/A"))&lt;4,"Single Use"))</f>
        <v/>
      </c>
      <c r="R367" s="73"/>
      <c r="S367" s="66"/>
      <c r="T367" s="67"/>
      <c r="U367" s="67"/>
    </row>
    <row r="368" spans="1:21" ht="24.95" customHeight="1">
      <c r="A368" s="70"/>
      <c r="B368" s="71"/>
      <c r="C368" s="71"/>
      <c r="D368" s="71"/>
      <c r="E368" s="72"/>
      <c r="F368" s="75"/>
      <c r="G368" s="72"/>
      <c r="H368" s="72"/>
      <c r="I368" s="72"/>
      <c r="J368" s="72"/>
      <c r="K368" s="72"/>
      <c r="L368" s="72"/>
      <c r="M368" s="72"/>
      <c r="N368" s="72"/>
      <c r="O368" s="72"/>
      <c r="P368" s="72"/>
      <c r="Q368" s="121" t="str" cm="1">
        <f t="array" ref="Q368">IF(COUNTA(G368:P368)=0,"",_xlfn.IFS((COUNTIF(G368:P368,"Y")+COUNTIF(G368:P368,"N/A"))=10,"Gold",(COUNTIF(G368:N368,"Y")+COUNTIF(G368:N368,"N/A"))=8,"Silver",COUNTIF(G368:J368,"Y")+COUNTIF(G368:J368,"N/A")=4,"Bronze",(COUNTIF(G368:J368,"Y")+COUNTIF(G368:J368,"N/A"))&lt;4,"Single Use"))</f>
        <v/>
      </c>
      <c r="R368" s="73"/>
      <c r="S368" s="66"/>
      <c r="T368" s="67"/>
      <c r="U368" s="67"/>
    </row>
    <row r="369" spans="1:21" ht="24.95" customHeight="1">
      <c r="A369" s="70"/>
      <c r="B369" s="71"/>
      <c r="C369" s="71"/>
      <c r="D369" s="71"/>
      <c r="E369" s="72"/>
      <c r="F369" s="75"/>
      <c r="G369" s="72"/>
      <c r="H369" s="72"/>
      <c r="I369" s="72"/>
      <c r="J369" s="72"/>
      <c r="K369" s="72"/>
      <c r="L369" s="72"/>
      <c r="M369" s="72"/>
      <c r="N369" s="72"/>
      <c r="O369" s="72"/>
      <c r="P369" s="72"/>
      <c r="Q369" s="121" t="str" cm="1">
        <f t="array" ref="Q369">IF(COUNTA(G369:P369)=0,"",_xlfn.IFS((COUNTIF(G369:P369,"Y")+COUNTIF(G369:P369,"N/A"))=10,"Gold",(COUNTIF(G369:N369,"Y")+COUNTIF(G369:N369,"N/A"))=8,"Silver",COUNTIF(G369:J369,"Y")+COUNTIF(G369:J369,"N/A")=4,"Bronze",(COUNTIF(G369:J369,"Y")+COUNTIF(G369:J369,"N/A"))&lt;4,"Single Use"))</f>
        <v/>
      </c>
      <c r="R369" s="73"/>
      <c r="S369" s="66"/>
      <c r="T369" s="67"/>
      <c r="U369" s="67"/>
    </row>
    <row r="370" spans="1:21" ht="24.95" customHeight="1">
      <c r="A370" s="70"/>
      <c r="B370" s="71"/>
      <c r="C370" s="71"/>
      <c r="D370" s="71"/>
      <c r="E370" s="72"/>
      <c r="F370" s="75"/>
      <c r="G370" s="72"/>
      <c r="H370" s="72"/>
      <c r="I370" s="72"/>
      <c r="J370" s="72"/>
      <c r="K370" s="72"/>
      <c r="L370" s="72"/>
      <c r="M370" s="72"/>
      <c r="N370" s="72"/>
      <c r="O370" s="72"/>
      <c r="P370" s="72"/>
      <c r="Q370" s="121" t="str" cm="1">
        <f t="array" ref="Q370">IF(COUNTA(G370:P370)=0,"",_xlfn.IFS((COUNTIF(G370:P370,"Y")+COUNTIF(G370:P370,"N/A"))=10,"Gold",(COUNTIF(G370:N370,"Y")+COUNTIF(G370:N370,"N/A"))=8,"Silver",COUNTIF(G370:J370,"Y")+COUNTIF(G370:J370,"N/A")=4,"Bronze",(COUNTIF(G370:J370,"Y")+COUNTIF(G370:J370,"N/A"))&lt;4,"Single Use"))</f>
        <v/>
      </c>
      <c r="R370" s="73"/>
      <c r="S370" s="66"/>
      <c r="T370" s="67"/>
      <c r="U370" s="67"/>
    </row>
    <row r="371" spans="1:21" ht="24.95" customHeight="1">
      <c r="A371" s="70"/>
      <c r="B371" s="71"/>
      <c r="C371" s="71"/>
      <c r="D371" s="71"/>
      <c r="E371" s="72"/>
      <c r="F371" s="75"/>
      <c r="G371" s="72"/>
      <c r="H371" s="72"/>
      <c r="I371" s="72"/>
      <c r="J371" s="72"/>
      <c r="K371" s="72"/>
      <c r="L371" s="72"/>
      <c r="M371" s="72"/>
      <c r="N371" s="72"/>
      <c r="O371" s="72"/>
      <c r="P371" s="72"/>
      <c r="Q371" s="121" t="str" cm="1">
        <f t="array" ref="Q371">IF(COUNTA(G371:P371)=0,"",_xlfn.IFS((COUNTIF(G371:P371,"Y")+COUNTIF(G371:P371,"N/A"))=10,"Gold",(COUNTIF(G371:N371,"Y")+COUNTIF(G371:N371,"N/A"))=8,"Silver",COUNTIF(G371:J371,"Y")+COUNTIF(G371:J371,"N/A")=4,"Bronze",(COUNTIF(G371:J371,"Y")+COUNTIF(G371:J371,"N/A"))&lt;4,"Single Use"))</f>
        <v/>
      </c>
      <c r="R371" s="73"/>
      <c r="S371" s="66"/>
      <c r="T371" s="67"/>
      <c r="U371" s="67"/>
    </row>
    <row r="372" spans="1:21" ht="24.95" customHeight="1">
      <c r="A372" s="70"/>
      <c r="B372" s="71"/>
      <c r="C372" s="71"/>
      <c r="D372" s="71"/>
      <c r="E372" s="72"/>
      <c r="F372" s="75"/>
      <c r="G372" s="72"/>
      <c r="H372" s="72"/>
      <c r="I372" s="72"/>
      <c r="J372" s="72"/>
      <c r="K372" s="72"/>
      <c r="L372" s="72"/>
      <c r="M372" s="72"/>
      <c r="N372" s="72"/>
      <c r="O372" s="72"/>
      <c r="P372" s="72"/>
      <c r="Q372" s="121" t="str" cm="1">
        <f t="array" ref="Q372">IF(COUNTA(G372:P372)=0,"",_xlfn.IFS((COUNTIF(G372:P372,"Y")+COUNTIF(G372:P372,"N/A"))=10,"Gold",(COUNTIF(G372:N372,"Y")+COUNTIF(G372:N372,"N/A"))=8,"Silver",COUNTIF(G372:J372,"Y")+COUNTIF(G372:J372,"N/A")=4,"Bronze",(COUNTIF(G372:J372,"Y")+COUNTIF(G372:J372,"N/A"))&lt;4,"Single Use"))</f>
        <v/>
      </c>
      <c r="R372" s="73"/>
      <c r="S372" s="66"/>
      <c r="T372" s="67"/>
      <c r="U372" s="67"/>
    </row>
    <row r="373" spans="1:21" ht="24.95" customHeight="1">
      <c r="A373" s="70"/>
      <c r="B373" s="71"/>
      <c r="C373" s="71"/>
      <c r="D373" s="71"/>
      <c r="E373" s="72"/>
      <c r="F373" s="75"/>
      <c r="G373" s="72"/>
      <c r="H373" s="72"/>
      <c r="I373" s="72"/>
      <c r="J373" s="72"/>
      <c r="K373" s="72"/>
      <c r="L373" s="72"/>
      <c r="M373" s="72"/>
      <c r="N373" s="72"/>
      <c r="O373" s="72"/>
      <c r="P373" s="72"/>
      <c r="Q373" s="121" t="str" cm="1">
        <f t="array" ref="Q373">IF(COUNTA(G373:P373)=0,"",_xlfn.IFS((COUNTIF(G373:P373,"Y")+COUNTIF(G373:P373,"N/A"))=10,"Gold",(COUNTIF(G373:N373,"Y")+COUNTIF(G373:N373,"N/A"))=8,"Silver",COUNTIF(G373:J373,"Y")+COUNTIF(G373:J373,"N/A")=4,"Bronze",(COUNTIF(G373:J373,"Y")+COUNTIF(G373:J373,"N/A"))&lt;4,"Single Use"))</f>
        <v/>
      </c>
      <c r="R373" s="73"/>
      <c r="S373" s="66"/>
      <c r="T373" s="67"/>
      <c r="U373" s="67"/>
    </row>
    <row r="374" spans="1:21" ht="24.95" customHeight="1">
      <c r="A374" s="70"/>
      <c r="B374" s="71"/>
      <c r="C374" s="71"/>
      <c r="D374" s="71"/>
      <c r="E374" s="72"/>
      <c r="F374" s="75"/>
      <c r="G374" s="72"/>
      <c r="H374" s="72"/>
      <c r="I374" s="72"/>
      <c r="J374" s="72"/>
      <c r="K374" s="72"/>
      <c r="L374" s="72"/>
      <c r="M374" s="72"/>
      <c r="N374" s="72"/>
      <c r="O374" s="72"/>
      <c r="P374" s="72"/>
      <c r="Q374" s="121" t="str" cm="1">
        <f t="array" ref="Q374">IF(COUNTA(G374:P374)=0,"",_xlfn.IFS((COUNTIF(G374:P374,"Y")+COUNTIF(G374:P374,"N/A"))=10,"Gold",(COUNTIF(G374:N374,"Y")+COUNTIF(G374:N374,"N/A"))=8,"Silver",COUNTIF(G374:J374,"Y")+COUNTIF(G374:J374,"N/A")=4,"Bronze",(COUNTIF(G374:J374,"Y")+COUNTIF(G374:J374,"N/A"))&lt;4,"Single Use"))</f>
        <v/>
      </c>
      <c r="R374" s="73"/>
      <c r="S374" s="66"/>
      <c r="T374" s="67"/>
      <c r="U374" s="67"/>
    </row>
    <row r="375" spans="1:21" ht="24.95" customHeight="1">
      <c r="A375" s="70"/>
      <c r="B375" s="71"/>
      <c r="C375" s="71"/>
      <c r="D375" s="71"/>
      <c r="E375" s="72"/>
      <c r="F375" s="75"/>
      <c r="G375" s="72"/>
      <c r="H375" s="72"/>
      <c r="I375" s="72"/>
      <c r="J375" s="72"/>
      <c r="K375" s="72"/>
      <c r="L375" s="72"/>
      <c r="M375" s="72"/>
      <c r="N375" s="72"/>
      <c r="O375" s="72"/>
      <c r="P375" s="72"/>
      <c r="Q375" s="121" t="str" cm="1">
        <f t="array" ref="Q375">IF(COUNTA(G375:P375)=0,"",_xlfn.IFS((COUNTIF(G375:P375,"Y")+COUNTIF(G375:P375,"N/A"))=10,"Gold",(COUNTIF(G375:N375,"Y")+COUNTIF(G375:N375,"N/A"))=8,"Silver",COUNTIF(G375:J375,"Y")+COUNTIF(G375:J375,"N/A")=4,"Bronze",(COUNTIF(G375:J375,"Y")+COUNTIF(G375:J375,"N/A"))&lt;4,"Single Use"))</f>
        <v/>
      </c>
      <c r="R375" s="73"/>
      <c r="S375" s="66"/>
      <c r="T375" s="67"/>
      <c r="U375" s="67"/>
    </row>
    <row r="376" spans="1:21" ht="24.95" customHeight="1">
      <c r="A376" s="70"/>
      <c r="B376" s="71"/>
      <c r="C376" s="71"/>
      <c r="D376" s="71"/>
      <c r="E376" s="72"/>
      <c r="F376" s="75"/>
      <c r="G376" s="72"/>
      <c r="H376" s="72"/>
      <c r="I376" s="72"/>
      <c r="J376" s="72"/>
      <c r="K376" s="72"/>
      <c r="L376" s="72"/>
      <c r="M376" s="72"/>
      <c r="N376" s="72"/>
      <c r="O376" s="72"/>
      <c r="P376" s="72"/>
      <c r="Q376" s="121" t="str" cm="1">
        <f t="array" ref="Q376">IF(COUNTA(G376:P376)=0,"",_xlfn.IFS((COUNTIF(G376:P376,"Y")+COUNTIF(G376:P376,"N/A"))=10,"Gold",(COUNTIF(G376:N376,"Y")+COUNTIF(G376:N376,"N/A"))=8,"Silver",COUNTIF(G376:J376,"Y")+COUNTIF(G376:J376,"N/A")=4,"Bronze",(COUNTIF(G376:J376,"Y")+COUNTIF(G376:J376,"N/A"))&lt;4,"Single Use"))</f>
        <v/>
      </c>
      <c r="R376" s="73"/>
      <c r="S376" s="66"/>
      <c r="T376" s="67"/>
      <c r="U376" s="67"/>
    </row>
    <row r="377" spans="1:21" ht="24.95" customHeight="1">
      <c r="A377" s="70"/>
      <c r="B377" s="71"/>
      <c r="C377" s="71"/>
      <c r="D377" s="71"/>
      <c r="E377" s="72"/>
      <c r="F377" s="75"/>
      <c r="G377" s="72"/>
      <c r="H377" s="72"/>
      <c r="I377" s="72"/>
      <c r="J377" s="72"/>
      <c r="K377" s="72"/>
      <c r="L377" s="72"/>
      <c r="M377" s="72"/>
      <c r="N377" s="72"/>
      <c r="O377" s="72"/>
      <c r="P377" s="72"/>
      <c r="Q377" s="121" t="str" cm="1">
        <f t="array" ref="Q377">IF(COUNTA(G377:P377)=0,"",_xlfn.IFS((COUNTIF(G377:P377,"Y")+COUNTIF(G377:P377,"N/A"))=10,"Gold",(COUNTIF(G377:N377,"Y")+COUNTIF(G377:N377,"N/A"))=8,"Silver",COUNTIF(G377:J377,"Y")+COUNTIF(G377:J377,"N/A")=4,"Bronze",(COUNTIF(G377:J377,"Y")+COUNTIF(G377:J377,"N/A"))&lt;4,"Single Use"))</f>
        <v/>
      </c>
      <c r="R377" s="73"/>
      <c r="S377" s="66"/>
      <c r="T377" s="67"/>
      <c r="U377" s="67"/>
    </row>
    <row r="378" spans="1:21" ht="24.95" customHeight="1">
      <c r="A378" s="70"/>
      <c r="B378" s="71"/>
      <c r="C378" s="71"/>
      <c r="D378" s="71"/>
      <c r="E378" s="72"/>
      <c r="F378" s="75"/>
      <c r="G378" s="72"/>
      <c r="H378" s="72"/>
      <c r="I378" s="72"/>
      <c r="J378" s="72"/>
      <c r="K378" s="72"/>
      <c r="L378" s="72"/>
      <c r="M378" s="72"/>
      <c r="N378" s="72"/>
      <c r="O378" s="72"/>
      <c r="P378" s="72"/>
      <c r="Q378" s="121" t="str" cm="1">
        <f t="array" ref="Q378">IF(COUNTA(G378:P378)=0,"",_xlfn.IFS((COUNTIF(G378:P378,"Y")+COUNTIF(G378:P378,"N/A"))=10,"Gold",(COUNTIF(G378:N378,"Y")+COUNTIF(G378:N378,"N/A"))=8,"Silver",COUNTIF(G378:J378,"Y")+COUNTIF(G378:J378,"N/A")=4,"Bronze",(COUNTIF(G378:J378,"Y")+COUNTIF(G378:J378,"N/A"))&lt;4,"Single Use"))</f>
        <v/>
      </c>
      <c r="R378" s="73"/>
      <c r="S378" s="66"/>
      <c r="T378" s="67"/>
      <c r="U378" s="67"/>
    </row>
    <row r="379" spans="1:21" ht="24.95" customHeight="1">
      <c r="A379" s="70"/>
      <c r="B379" s="71"/>
      <c r="C379" s="71"/>
      <c r="D379" s="71"/>
      <c r="E379" s="72"/>
      <c r="F379" s="75"/>
      <c r="G379" s="72"/>
      <c r="H379" s="72"/>
      <c r="I379" s="72"/>
      <c r="J379" s="72"/>
      <c r="K379" s="72"/>
      <c r="L379" s="72"/>
      <c r="M379" s="72"/>
      <c r="N379" s="72"/>
      <c r="O379" s="72"/>
      <c r="P379" s="72"/>
      <c r="Q379" s="121" t="str" cm="1">
        <f t="array" ref="Q379">IF(COUNTA(G379:P379)=0,"",_xlfn.IFS((COUNTIF(G379:P379,"Y")+COUNTIF(G379:P379,"N/A"))=10,"Gold",(COUNTIF(G379:N379,"Y")+COUNTIF(G379:N379,"N/A"))=8,"Silver",COUNTIF(G379:J379,"Y")+COUNTIF(G379:J379,"N/A")=4,"Bronze",(COUNTIF(G379:J379,"Y")+COUNTIF(G379:J379,"N/A"))&lt;4,"Single Use"))</f>
        <v/>
      </c>
      <c r="R379" s="73"/>
      <c r="S379" s="66"/>
      <c r="T379" s="67"/>
      <c r="U379" s="67"/>
    </row>
    <row r="380" spans="1:21" ht="24.95" customHeight="1">
      <c r="A380" s="70"/>
      <c r="B380" s="71"/>
      <c r="C380" s="71"/>
      <c r="D380" s="71"/>
      <c r="E380" s="72"/>
      <c r="F380" s="75"/>
      <c r="G380" s="72"/>
      <c r="H380" s="72"/>
      <c r="I380" s="72"/>
      <c r="J380" s="72"/>
      <c r="K380" s="72"/>
      <c r="L380" s="72"/>
      <c r="M380" s="72"/>
      <c r="N380" s="72"/>
      <c r="O380" s="72"/>
      <c r="P380" s="72"/>
      <c r="Q380" s="121" t="str" cm="1">
        <f t="array" ref="Q380">IF(COUNTA(G380:P380)=0,"",_xlfn.IFS((COUNTIF(G380:P380,"Y")+COUNTIF(G380:P380,"N/A"))=10,"Gold",(COUNTIF(G380:N380,"Y")+COUNTIF(G380:N380,"N/A"))=8,"Silver",COUNTIF(G380:J380,"Y")+COUNTIF(G380:J380,"N/A")=4,"Bronze",(COUNTIF(G380:J380,"Y")+COUNTIF(G380:J380,"N/A"))&lt;4,"Single Use"))</f>
        <v/>
      </c>
      <c r="R380" s="73"/>
      <c r="S380" s="66"/>
      <c r="T380" s="67"/>
      <c r="U380" s="67"/>
    </row>
    <row r="381" spans="1:21" ht="24.95" customHeight="1">
      <c r="A381" s="70"/>
      <c r="B381" s="71"/>
      <c r="C381" s="71"/>
      <c r="D381" s="71"/>
      <c r="E381" s="72"/>
      <c r="F381" s="75"/>
      <c r="G381" s="72"/>
      <c r="H381" s="72"/>
      <c r="I381" s="72"/>
      <c r="J381" s="72"/>
      <c r="K381" s="72"/>
      <c r="L381" s="72"/>
      <c r="M381" s="72"/>
      <c r="N381" s="72"/>
      <c r="O381" s="72"/>
      <c r="P381" s="72"/>
      <c r="Q381" s="121" t="str" cm="1">
        <f t="array" ref="Q381">IF(COUNTA(G381:P381)=0,"",_xlfn.IFS((COUNTIF(G381:P381,"Y")+COUNTIF(G381:P381,"N/A"))=10,"Gold",(COUNTIF(G381:N381,"Y")+COUNTIF(G381:N381,"N/A"))=8,"Silver",COUNTIF(G381:J381,"Y")+COUNTIF(G381:J381,"N/A")=4,"Bronze",(COUNTIF(G381:J381,"Y")+COUNTIF(G381:J381,"N/A"))&lt;4,"Single Use"))</f>
        <v/>
      </c>
      <c r="R381" s="73"/>
      <c r="S381" s="66"/>
      <c r="T381" s="67"/>
      <c r="U381" s="67"/>
    </row>
    <row r="382" spans="1:21" ht="24.95" customHeight="1">
      <c r="A382" s="70"/>
      <c r="B382" s="71"/>
      <c r="C382" s="71"/>
      <c r="D382" s="71"/>
      <c r="E382" s="72"/>
      <c r="F382" s="75"/>
      <c r="G382" s="72"/>
      <c r="H382" s="72"/>
      <c r="I382" s="72"/>
      <c r="J382" s="72"/>
      <c r="K382" s="72"/>
      <c r="L382" s="72"/>
      <c r="M382" s="72"/>
      <c r="N382" s="72"/>
      <c r="O382" s="72"/>
      <c r="P382" s="72"/>
      <c r="Q382" s="121" t="str" cm="1">
        <f t="array" ref="Q382">IF(COUNTA(G382:P382)=0,"",_xlfn.IFS((COUNTIF(G382:P382,"Y")+COUNTIF(G382:P382,"N/A"))=10,"Gold",(COUNTIF(G382:N382,"Y")+COUNTIF(G382:N382,"N/A"))=8,"Silver",COUNTIF(G382:J382,"Y")+COUNTIF(G382:J382,"N/A")=4,"Bronze",(COUNTIF(G382:J382,"Y")+COUNTIF(G382:J382,"N/A"))&lt;4,"Single Use"))</f>
        <v/>
      </c>
      <c r="R382" s="73"/>
      <c r="S382" s="66"/>
      <c r="T382" s="67"/>
      <c r="U382" s="67"/>
    </row>
    <row r="383" spans="1:21" ht="24.95" customHeight="1">
      <c r="A383" s="70"/>
      <c r="B383" s="71"/>
      <c r="C383" s="71"/>
      <c r="D383" s="71"/>
      <c r="E383" s="72"/>
      <c r="F383" s="75"/>
      <c r="G383" s="72"/>
      <c r="H383" s="72"/>
      <c r="I383" s="72"/>
      <c r="J383" s="72"/>
      <c r="K383" s="72"/>
      <c r="L383" s="72"/>
      <c r="M383" s="72"/>
      <c r="N383" s="72"/>
      <c r="O383" s="72"/>
      <c r="P383" s="72"/>
      <c r="Q383" s="121" t="str" cm="1">
        <f t="array" ref="Q383">IF(COUNTA(G383:P383)=0,"",_xlfn.IFS((COUNTIF(G383:P383,"Y")+COUNTIF(G383:P383,"N/A"))=10,"Gold",(COUNTIF(G383:N383,"Y")+COUNTIF(G383:N383,"N/A"))=8,"Silver",COUNTIF(G383:J383,"Y")+COUNTIF(G383:J383,"N/A")=4,"Bronze",(COUNTIF(G383:J383,"Y")+COUNTIF(G383:J383,"N/A"))&lt;4,"Single Use"))</f>
        <v/>
      </c>
      <c r="R383" s="73"/>
      <c r="S383" s="66"/>
      <c r="T383" s="67"/>
      <c r="U383" s="67"/>
    </row>
    <row r="384" spans="1:21" ht="24.95" customHeight="1">
      <c r="A384" s="70"/>
      <c r="B384" s="71"/>
      <c r="C384" s="71"/>
      <c r="D384" s="71"/>
      <c r="E384" s="72"/>
      <c r="F384" s="75"/>
      <c r="G384" s="72"/>
      <c r="H384" s="72"/>
      <c r="I384" s="72"/>
      <c r="J384" s="72"/>
      <c r="K384" s="72"/>
      <c r="L384" s="72"/>
      <c r="M384" s="72"/>
      <c r="N384" s="72"/>
      <c r="O384" s="72"/>
      <c r="P384" s="72"/>
      <c r="Q384" s="121" t="str" cm="1">
        <f t="array" ref="Q384">IF(COUNTA(G384:P384)=0,"",_xlfn.IFS((COUNTIF(G384:P384,"Y")+COUNTIF(G384:P384,"N/A"))=10,"Gold",(COUNTIF(G384:N384,"Y")+COUNTIF(G384:N384,"N/A"))=8,"Silver",COUNTIF(G384:J384,"Y")+COUNTIF(G384:J384,"N/A")=4,"Bronze",(COUNTIF(G384:J384,"Y")+COUNTIF(G384:J384,"N/A"))&lt;4,"Single Use"))</f>
        <v/>
      </c>
      <c r="R384" s="73"/>
      <c r="S384" s="66"/>
      <c r="T384" s="67"/>
      <c r="U384" s="67"/>
    </row>
    <row r="385" spans="1:21" ht="24.95" customHeight="1">
      <c r="A385" s="70"/>
      <c r="B385" s="71"/>
      <c r="C385" s="71"/>
      <c r="D385" s="71"/>
      <c r="E385" s="72"/>
      <c r="F385" s="75"/>
      <c r="G385" s="72"/>
      <c r="H385" s="72"/>
      <c r="I385" s="72"/>
      <c r="J385" s="72"/>
      <c r="K385" s="72"/>
      <c r="L385" s="72"/>
      <c r="M385" s="72"/>
      <c r="N385" s="72"/>
      <c r="O385" s="72"/>
      <c r="P385" s="72"/>
      <c r="Q385" s="121" t="str" cm="1">
        <f t="array" ref="Q385">IF(COUNTA(G385:P385)=0,"",_xlfn.IFS((COUNTIF(G385:P385,"Y")+COUNTIF(G385:P385,"N/A"))=10,"Gold",(COUNTIF(G385:N385,"Y")+COUNTIF(G385:N385,"N/A"))=8,"Silver",COUNTIF(G385:J385,"Y")+COUNTIF(G385:J385,"N/A")=4,"Bronze",(COUNTIF(G385:J385,"Y")+COUNTIF(G385:J385,"N/A"))&lt;4,"Single Use"))</f>
        <v/>
      </c>
      <c r="R385" s="73"/>
      <c r="S385" s="66"/>
      <c r="T385" s="67"/>
      <c r="U385" s="67"/>
    </row>
    <row r="386" spans="1:21" ht="24.95" customHeight="1">
      <c r="A386" s="70"/>
      <c r="B386" s="71"/>
      <c r="C386" s="71"/>
      <c r="D386" s="71"/>
      <c r="E386" s="72"/>
      <c r="F386" s="75"/>
      <c r="G386" s="72"/>
      <c r="H386" s="72"/>
      <c r="I386" s="72"/>
      <c r="J386" s="72"/>
      <c r="K386" s="72"/>
      <c r="L386" s="72"/>
      <c r="M386" s="72"/>
      <c r="N386" s="72"/>
      <c r="O386" s="72"/>
      <c r="P386" s="72"/>
      <c r="Q386" s="121" t="str" cm="1">
        <f t="array" ref="Q386">IF(COUNTA(G386:P386)=0,"",_xlfn.IFS((COUNTIF(G386:P386,"Y")+COUNTIF(G386:P386,"N/A"))=10,"Gold",(COUNTIF(G386:N386,"Y")+COUNTIF(G386:N386,"N/A"))=8,"Silver",COUNTIF(G386:J386,"Y")+COUNTIF(G386:J386,"N/A")=4,"Bronze",(COUNTIF(G386:J386,"Y")+COUNTIF(G386:J386,"N/A"))&lt;4,"Single Use"))</f>
        <v/>
      </c>
      <c r="R386" s="73"/>
      <c r="S386" s="66"/>
      <c r="T386" s="67"/>
      <c r="U386" s="67"/>
    </row>
    <row r="387" spans="1:21" ht="24.95" customHeight="1">
      <c r="A387" s="70"/>
      <c r="B387" s="71"/>
      <c r="C387" s="71"/>
      <c r="D387" s="71"/>
      <c r="E387" s="72"/>
      <c r="F387" s="75"/>
      <c r="G387" s="72"/>
      <c r="H387" s="72"/>
      <c r="I387" s="72"/>
      <c r="J387" s="72"/>
      <c r="K387" s="72"/>
      <c r="L387" s="72"/>
      <c r="M387" s="72"/>
      <c r="N387" s="72"/>
      <c r="O387" s="72"/>
      <c r="P387" s="72"/>
      <c r="Q387" s="121" t="str" cm="1">
        <f t="array" ref="Q387">IF(COUNTA(G387:P387)=0,"",_xlfn.IFS((COUNTIF(G387:P387,"Y")+COUNTIF(G387:P387,"N/A"))=10,"Gold",(COUNTIF(G387:N387,"Y")+COUNTIF(G387:N387,"N/A"))=8,"Silver",COUNTIF(G387:J387,"Y")+COUNTIF(G387:J387,"N/A")=4,"Bronze",(COUNTIF(G387:J387,"Y")+COUNTIF(G387:J387,"N/A"))&lt;4,"Single Use"))</f>
        <v/>
      </c>
      <c r="R387" s="73"/>
      <c r="S387" s="66"/>
      <c r="T387" s="67"/>
      <c r="U387" s="67"/>
    </row>
    <row r="388" spans="1:21" ht="24.95" customHeight="1">
      <c r="A388" s="70"/>
      <c r="B388" s="71"/>
      <c r="C388" s="71"/>
      <c r="D388" s="71"/>
      <c r="E388" s="72"/>
      <c r="F388" s="75"/>
      <c r="G388" s="72"/>
      <c r="H388" s="72"/>
      <c r="I388" s="72"/>
      <c r="J388" s="72"/>
      <c r="K388" s="72"/>
      <c r="L388" s="72"/>
      <c r="M388" s="72"/>
      <c r="N388" s="72"/>
      <c r="O388" s="72"/>
      <c r="P388" s="72"/>
      <c r="Q388" s="121" t="str" cm="1">
        <f t="array" ref="Q388">IF(COUNTA(G388:P388)=0,"",_xlfn.IFS((COUNTIF(G388:P388,"Y")+COUNTIF(G388:P388,"N/A"))=10,"Gold",(COUNTIF(G388:N388,"Y")+COUNTIF(G388:N388,"N/A"))=8,"Silver",COUNTIF(G388:J388,"Y")+COUNTIF(G388:J388,"N/A")=4,"Bronze",(COUNTIF(G388:J388,"Y")+COUNTIF(G388:J388,"N/A"))&lt;4,"Single Use"))</f>
        <v/>
      </c>
      <c r="R388" s="73"/>
      <c r="S388" s="66"/>
      <c r="T388" s="67"/>
      <c r="U388" s="67"/>
    </row>
    <row r="389" spans="1:21" ht="24.95" customHeight="1">
      <c r="A389" s="70"/>
      <c r="B389" s="71"/>
      <c r="C389" s="71"/>
      <c r="D389" s="71"/>
      <c r="E389" s="72"/>
      <c r="F389" s="75"/>
      <c r="G389" s="72"/>
      <c r="H389" s="72"/>
      <c r="I389" s="72"/>
      <c r="J389" s="72"/>
      <c r="K389" s="72"/>
      <c r="L389" s="72"/>
      <c r="M389" s="72"/>
      <c r="N389" s="72"/>
      <c r="O389" s="72"/>
      <c r="P389" s="72"/>
      <c r="Q389" s="121" t="str" cm="1">
        <f t="array" ref="Q389">IF(COUNTA(G389:P389)=0,"",_xlfn.IFS((COUNTIF(G389:P389,"Y")+COUNTIF(G389:P389,"N/A"))=10,"Gold",(COUNTIF(G389:N389,"Y")+COUNTIF(G389:N389,"N/A"))=8,"Silver",COUNTIF(G389:J389,"Y")+COUNTIF(G389:J389,"N/A")=4,"Bronze",(COUNTIF(G389:J389,"Y")+COUNTIF(G389:J389,"N/A"))&lt;4,"Single Use"))</f>
        <v/>
      </c>
      <c r="R389" s="73"/>
      <c r="S389" s="66"/>
      <c r="T389" s="67"/>
      <c r="U389" s="67"/>
    </row>
    <row r="390" spans="1:21" ht="24.95" customHeight="1">
      <c r="A390" s="70"/>
      <c r="B390" s="71"/>
      <c r="C390" s="71"/>
      <c r="D390" s="71"/>
      <c r="E390" s="72"/>
      <c r="F390" s="75"/>
      <c r="G390" s="72"/>
      <c r="H390" s="72"/>
      <c r="I390" s="72"/>
      <c r="J390" s="72"/>
      <c r="K390" s="72"/>
      <c r="L390" s="72"/>
      <c r="M390" s="72"/>
      <c r="N390" s="72"/>
      <c r="O390" s="72"/>
      <c r="P390" s="72"/>
      <c r="Q390" s="121" t="str" cm="1">
        <f t="array" ref="Q390">IF(COUNTA(G390:P390)=0,"",_xlfn.IFS((COUNTIF(G390:P390,"Y")+COUNTIF(G390:P390,"N/A"))=10,"Gold",(COUNTIF(G390:N390,"Y")+COUNTIF(G390:N390,"N/A"))=8,"Silver",COUNTIF(G390:J390,"Y")+COUNTIF(G390:J390,"N/A")=4,"Bronze",(COUNTIF(G390:J390,"Y")+COUNTIF(G390:J390,"N/A"))&lt;4,"Single Use"))</f>
        <v/>
      </c>
      <c r="R390" s="73"/>
      <c r="S390" s="66"/>
      <c r="T390" s="67"/>
      <c r="U390" s="67"/>
    </row>
    <row r="391" spans="1:21" ht="24.95" customHeight="1">
      <c r="A391" s="70"/>
      <c r="B391" s="71"/>
      <c r="C391" s="71"/>
      <c r="D391" s="71"/>
      <c r="E391" s="72"/>
      <c r="F391" s="75"/>
      <c r="G391" s="72"/>
      <c r="H391" s="72"/>
      <c r="I391" s="72"/>
      <c r="J391" s="72"/>
      <c r="K391" s="72"/>
      <c r="L391" s="72"/>
      <c r="M391" s="72"/>
      <c r="N391" s="72"/>
      <c r="O391" s="72"/>
      <c r="P391" s="72"/>
      <c r="Q391" s="121" t="str" cm="1">
        <f t="array" ref="Q391">IF(COUNTA(G391:P391)=0,"",_xlfn.IFS((COUNTIF(G391:P391,"Y")+COUNTIF(G391:P391,"N/A"))=10,"Gold",(COUNTIF(G391:N391,"Y")+COUNTIF(G391:N391,"N/A"))=8,"Silver",COUNTIF(G391:J391,"Y")+COUNTIF(G391:J391,"N/A")=4,"Bronze",(COUNTIF(G391:J391,"Y")+COUNTIF(G391:J391,"N/A"))&lt;4,"Single Use"))</f>
        <v/>
      </c>
      <c r="R391" s="73"/>
      <c r="S391" s="66"/>
      <c r="T391" s="67"/>
      <c r="U391" s="67"/>
    </row>
    <row r="392" spans="1:21" ht="24.95" customHeight="1">
      <c r="A392" s="70"/>
      <c r="B392" s="71"/>
      <c r="C392" s="71"/>
      <c r="D392" s="71"/>
      <c r="E392" s="72"/>
      <c r="F392" s="75"/>
      <c r="G392" s="72"/>
      <c r="H392" s="72"/>
      <c r="I392" s="72"/>
      <c r="J392" s="72"/>
      <c r="K392" s="72"/>
      <c r="L392" s="72"/>
      <c r="M392" s="72"/>
      <c r="N392" s="72"/>
      <c r="O392" s="72"/>
      <c r="P392" s="72"/>
      <c r="Q392" s="121" t="str" cm="1">
        <f t="array" ref="Q392">IF(COUNTA(G392:P392)=0,"",_xlfn.IFS((COUNTIF(G392:P392,"Y")+COUNTIF(G392:P392,"N/A"))=10,"Gold",(COUNTIF(G392:N392,"Y")+COUNTIF(G392:N392,"N/A"))=8,"Silver",COUNTIF(G392:J392,"Y")+COUNTIF(G392:J392,"N/A")=4,"Bronze",(COUNTIF(G392:J392,"Y")+COUNTIF(G392:J392,"N/A"))&lt;4,"Single Use"))</f>
        <v/>
      </c>
      <c r="R392" s="73"/>
      <c r="S392" s="66"/>
      <c r="T392" s="67"/>
      <c r="U392" s="67"/>
    </row>
    <row r="393" spans="1:21" ht="24.95" customHeight="1">
      <c r="A393" s="70"/>
      <c r="B393" s="71"/>
      <c r="C393" s="71"/>
      <c r="D393" s="71"/>
      <c r="E393" s="72"/>
      <c r="F393" s="75"/>
      <c r="G393" s="72"/>
      <c r="H393" s="72"/>
      <c r="I393" s="72"/>
      <c r="J393" s="72"/>
      <c r="K393" s="72"/>
      <c r="L393" s="72"/>
      <c r="M393" s="72"/>
      <c r="N393" s="72"/>
      <c r="O393" s="72"/>
      <c r="P393" s="72"/>
      <c r="Q393" s="121" t="str" cm="1">
        <f t="array" ref="Q393">IF(COUNTA(G393:P393)=0,"",_xlfn.IFS((COUNTIF(G393:P393,"Y")+COUNTIF(G393:P393,"N/A"))=10,"Gold",(COUNTIF(G393:N393,"Y")+COUNTIF(G393:N393,"N/A"))=8,"Silver",COUNTIF(G393:J393,"Y")+COUNTIF(G393:J393,"N/A")=4,"Bronze",(COUNTIF(G393:J393,"Y")+COUNTIF(G393:J393,"N/A"))&lt;4,"Single Use"))</f>
        <v/>
      </c>
      <c r="R393" s="73"/>
      <c r="S393" s="66"/>
      <c r="T393" s="67"/>
      <c r="U393" s="67"/>
    </row>
    <row r="394" spans="1:21" ht="24.95" customHeight="1">
      <c r="A394" s="70"/>
      <c r="B394" s="71"/>
      <c r="C394" s="71"/>
      <c r="D394" s="71"/>
      <c r="E394" s="72"/>
      <c r="F394" s="75"/>
      <c r="G394" s="72"/>
      <c r="H394" s="72"/>
      <c r="I394" s="72"/>
      <c r="J394" s="72"/>
      <c r="K394" s="72"/>
      <c r="L394" s="72"/>
      <c r="M394" s="72"/>
      <c r="N394" s="72"/>
      <c r="O394" s="72"/>
      <c r="P394" s="72"/>
      <c r="Q394" s="121" t="str" cm="1">
        <f t="array" ref="Q394">IF(COUNTA(G394:P394)=0,"",_xlfn.IFS((COUNTIF(G394:P394,"Y")+COUNTIF(G394:P394,"N/A"))=10,"Gold",(COUNTIF(G394:N394,"Y")+COUNTIF(G394:N394,"N/A"))=8,"Silver",COUNTIF(G394:J394,"Y")+COUNTIF(G394:J394,"N/A")=4,"Bronze",(COUNTIF(G394:J394,"Y")+COUNTIF(G394:J394,"N/A"))&lt;4,"Single Use"))</f>
        <v/>
      </c>
      <c r="R394" s="73"/>
      <c r="S394" s="66"/>
      <c r="T394" s="67"/>
      <c r="U394" s="67"/>
    </row>
    <row r="395" spans="1:21" ht="24.95" customHeight="1">
      <c r="A395" s="70"/>
      <c r="B395" s="71"/>
      <c r="C395" s="71"/>
      <c r="D395" s="71"/>
      <c r="E395" s="72"/>
      <c r="F395" s="75"/>
      <c r="G395" s="72"/>
      <c r="H395" s="72"/>
      <c r="I395" s="72"/>
      <c r="J395" s="72"/>
      <c r="K395" s="72"/>
      <c r="L395" s="72"/>
      <c r="M395" s="72"/>
      <c r="N395" s="72"/>
      <c r="O395" s="72"/>
      <c r="P395" s="72"/>
      <c r="Q395" s="121" t="str" cm="1">
        <f t="array" ref="Q395">IF(COUNTA(G395:P395)=0,"",_xlfn.IFS((COUNTIF(G395:P395,"Y")+COUNTIF(G395:P395,"N/A"))=10,"Gold",(COUNTIF(G395:N395,"Y")+COUNTIF(G395:N395,"N/A"))=8,"Silver",COUNTIF(G395:J395,"Y")+COUNTIF(G395:J395,"N/A")=4,"Bronze",(COUNTIF(G395:J395,"Y")+COUNTIF(G395:J395,"N/A"))&lt;4,"Single Use"))</f>
        <v/>
      </c>
      <c r="R395" s="73"/>
      <c r="S395" s="66"/>
      <c r="T395" s="67"/>
      <c r="U395" s="67"/>
    </row>
    <row r="396" spans="1:21" ht="24.95" customHeight="1">
      <c r="A396" s="70"/>
      <c r="B396" s="71"/>
      <c r="C396" s="71"/>
      <c r="D396" s="71"/>
      <c r="E396" s="72"/>
      <c r="F396" s="75"/>
      <c r="G396" s="72"/>
      <c r="H396" s="72"/>
      <c r="I396" s="72"/>
      <c r="J396" s="72"/>
      <c r="K396" s="72"/>
      <c r="L396" s="72"/>
      <c r="M396" s="72"/>
      <c r="N396" s="72"/>
      <c r="O396" s="72"/>
      <c r="P396" s="72"/>
      <c r="Q396" s="121" t="str" cm="1">
        <f t="array" ref="Q396">IF(COUNTA(G396:P396)=0,"",_xlfn.IFS((COUNTIF(G396:P396,"Y")+COUNTIF(G396:P396,"N/A"))=10,"Gold",(COUNTIF(G396:N396,"Y")+COUNTIF(G396:N396,"N/A"))=8,"Silver",COUNTIF(G396:J396,"Y")+COUNTIF(G396:J396,"N/A")=4,"Bronze",(COUNTIF(G396:J396,"Y")+COUNTIF(G396:J396,"N/A"))&lt;4,"Single Use"))</f>
        <v/>
      </c>
      <c r="R396" s="73"/>
      <c r="S396" s="66"/>
      <c r="T396" s="67"/>
      <c r="U396" s="67"/>
    </row>
    <row r="397" spans="1:21" ht="24.95" customHeight="1">
      <c r="A397" s="70"/>
      <c r="B397" s="71"/>
      <c r="C397" s="71"/>
      <c r="D397" s="71"/>
      <c r="E397" s="72"/>
      <c r="F397" s="75"/>
      <c r="G397" s="72"/>
      <c r="H397" s="72"/>
      <c r="I397" s="72"/>
      <c r="J397" s="72"/>
      <c r="K397" s="72"/>
      <c r="L397" s="72"/>
      <c r="M397" s="72"/>
      <c r="N397" s="72"/>
      <c r="O397" s="72"/>
      <c r="P397" s="72"/>
      <c r="Q397" s="121" t="str" cm="1">
        <f t="array" ref="Q397">IF(COUNTA(G397:P397)=0,"",_xlfn.IFS((COUNTIF(G397:P397,"Y")+COUNTIF(G397:P397,"N/A"))=10,"Gold",(COUNTIF(G397:N397,"Y")+COUNTIF(G397:N397,"N/A"))=8,"Silver",COUNTIF(G397:J397,"Y")+COUNTIF(G397:J397,"N/A")=4,"Bronze",(COUNTIF(G397:J397,"Y")+COUNTIF(G397:J397,"N/A"))&lt;4,"Single Use"))</f>
        <v/>
      </c>
      <c r="R397" s="73"/>
      <c r="S397" s="66"/>
      <c r="T397" s="67"/>
      <c r="U397" s="67"/>
    </row>
    <row r="398" spans="1:21" ht="24.95" customHeight="1">
      <c r="A398" s="70"/>
      <c r="B398" s="71"/>
      <c r="C398" s="71"/>
      <c r="D398" s="71"/>
      <c r="E398" s="72"/>
      <c r="F398" s="75"/>
      <c r="G398" s="72"/>
      <c r="H398" s="72"/>
      <c r="I398" s="72"/>
      <c r="J398" s="72"/>
      <c r="K398" s="72"/>
      <c r="L398" s="72"/>
      <c r="M398" s="72"/>
      <c r="N398" s="72"/>
      <c r="O398" s="72"/>
      <c r="P398" s="72"/>
      <c r="Q398" s="121" t="str" cm="1">
        <f t="array" ref="Q398">IF(COUNTA(G398:P398)=0,"",_xlfn.IFS((COUNTIF(G398:P398,"Y")+COUNTIF(G398:P398,"N/A"))=10,"Gold",(COUNTIF(G398:N398,"Y")+COUNTIF(G398:N398,"N/A"))=8,"Silver",COUNTIF(G398:J398,"Y")+COUNTIF(G398:J398,"N/A")=4,"Bronze",(COUNTIF(G398:J398,"Y")+COUNTIF(G398:J398,"N/A"))&lt;4,"Single Use"))</f>
        <v/>
      </c>
      <c r="R398" s="73"/>
      <c r="S398" s="66"/>
      <c r="T398" s="67"/>
      <c r="U398" s="67"/>
    </row>
    <row r="399" spans="1:21" ht="24.95" customHeight="1">
      <c r="A399" s="70"/>
      <c r="B399" s="71"/>
      <c r="C399" s="71"/>
      <c r="D399" s="71"/>
      <c r="E399" s="72"/>
      <c r="F399" s="75"/>
      <c r="G399" s="72"/>
      <c r="H399" s="72"/>
      <c r="I399" s="72"/>
      <c r="J399" s="72"/>
      <c r="K399" s="72"/>
      <c r="L399" s="72"/>
      <c r="M399" s="72"/>
      <c r="N399" s="72"/>
      <c r="O399" s="72"/>
      <c r="P399" s="72"/>
      <c r="Q399" s="121" t="str" cm="1">
        <f t="array" ref="Q399">IF(COUNTA(G399:P399)=0,"",_xlfn.IFS((COUNTIF(G399:P399,"Y")+COUNTIF(G399:P399,"N/A"))=10,"Gold",(COUNTIF(G399:N399,"Y")+COUNTIF(G399:N399,"N/A"))=8,"Silver",COUNTIF(G399:J399,"Y")+COUNTIF(G399:J399,"N/A")=4,"Bronze",(COUNTIF(G399:J399,"Y")+COUNTIF(G399:J399,"N/A"))&lt;4,"Single Use"))</f>
        <v/>
      </c>
      <c r="R399" s="73"/>
      <c r="S399" s="66"/>
      <c r="T399" s="67"/>
      <c r="U399" s="67"/>
    </row>
    <row r="400" spans="1:21" ht="24.95" customHeight="1">
      <c r="A400" s="70"/>
      <c r="B400" s="71"/>
      <c r="C400" s="71"/>
      <c r="D400" s="71"/>
      <c r="E400" s="72"/>
      <c r="F400" s="75"/>
      <c r="G400" s="72"/>
      <c r="H400" s="72"/>
      <c r="I400" s="72"/>
      <c r="J400" s="72"/>
      <c r="K400" s="72"/>
      <c r="L400" s="72"/>
      <c r="M400" s="72"/>
      <c r="N400" s="72"/>
      <c r="O400" s="72"/>
      <c r="P400" s="72"/>
      <c r="Q400" s="121" t="str" cm="1">
        <f t="array" ref="Q400">IF(COUNTA(G400:P400)=0,"",_xlfn.IFS((COUNTIF(G400:P400,"Y")+COUNTIF(G400:P400,"N/A"))=10,"Gold",(COUNTIF(G400:N400,"Y")+COUNTIF(G400:N400,"N/A"))=8,"Silver",COUNTIF(G400:J400,"Y")+COUNTIF(G400:J400,"N/A")=4,"Bronze",(COUNTIF(G400:J400,"Y")+COUNTIF(G400:J400,"N/A"))&lt;4,"Single Use"))</f>
        <v/>
      </c>
      <c r="R400" s="73"/>
      <c r="S400" s="66"/>
      <c r="T400" s="67"/>
      <c r="U400" s="67"/>
    </row>
    <row r="401" spans="1:21" ht="24.95" customHeight="1">
      <c r="A401" s="70"/>
      <c r="B401" s="71"/>
      <c r="C401" s="71"/>
      <c r="D401" s="71"/>
      <c r="E401" s="72"/>
      <c r="F401" s="75"/>
      <c r="G401" s="72"/>
      <c r="H401" s="72"/>
      <c r="I401" s="72"/>
      <c r="J401" s="72"/>
      <c r="K401" s="72"/>
      <c r="L401" s="72"/>
      <c r="M401" s="72"/>
      <c r="N401" s="72"/>
      <c r="O401" s="72"/>
      <c r="P401" s="72"/>
      <c r="Q401" s="121" t="str" cm="1">
        <f t="array" ref="Q401">IF(COUNTA(G401:P401)=0,"",_xlfn.IFS((COUNTIF(G401:P401,"Y")+COUNTIF(G401:P401,"N/A"))=10,"Gold",(COUNTIF(G401:N401,"Y")+COUNTIF(G401:N401,"N/A"))=8,"Silver",COUNTIF(G401:J401,"Y")+COUNTIF(G401:J401,"N/A")=4,"Bronze",(COUNTIF(G401:J401,"Y")+COUNTIF(G401:J401,"N/A"))&lt;4,"Single Use"))</f>
        <v/>
      </c>
      <c r="R401" s="73"/>
      <c r="S401" s="66"/>
      <c r="T401" s="67"/>
      <c r="U401" s="67"/>
    </row>
    <row r="402" spans="1:21" ht="24.95" customHeight="1">
      <c r="A402" s="70"/>
      <c r="B402" s="71"/>
      <c r="C402" s="71"/>
      <c r="D402" s="71"/>
      <c r="E402" s="72"/>
      <c r="F402" s="75"/>
      <c r="G402" s="72"/>
      <c r="H402" s="72"/>
      <c r="I402" s="72"/>
      <c r="J402" s="72"/>
      <c r="K402" s="72"/>
      <c r="L402" s="72"/>
      <c r="M402" s="72"/>
      <c r="N402" s="72"/>
      <c r="O402" s="72"/>
      <c r="P402" s="72"/>
      <c r="Q402" s="121" t="str" cm="1">
        <f t="array" ref="Q402">IF(COUNTA(G402:P402)=0,"",_xlfn.IFS((COUNTIF(G402:P402,"Y")+COUNTIF(G402:P402,"N/A"))=10,"Gold",(COUNTIF(G402:N402,"Y")+COUNTIF(G402:N402,"N/A"))=8,"Silver",COUNTIF(G402:J402,"Y")+COUNTIF(G402:J402,"N/A")=4,"Bronze",(COUNTIF(G402:J402,"Y")+COUNTIF(G402:J402,"N/A"))&lt;4,"Single Use"))</f>
        <v/>
      </c>
      <c r="R402" s="73"/>
      <c r="S402" s="66"/>
      <c r="T402" s="67"/>
      <c r="U402" s="67"/>
    </row>
    <row r="403" spans="1:21" ht="24.95" customHeight="1">
      <c r="A403" s="70"/>
      <c r="B403" s="71"/>
      <c r="C403" s="71"/>
      <c r="D403" s="71"/>
      <c r="E403" s="72"/>
      <c r="F403" s="75"/>
      <c r="G403" s="72"/>
      <c r="H403" s="72"/>
      <c r="I403" s="72"/>
      <c r="J403" s="72"/>
      <c r="K403" s="72"/>
      <c r="L403" s="72"/>
      <c r="M403" s="72"/>
      <c r="N403" s="72"/>
      <c r="O403" s="72"/>
      <c r="P403" s="72"/>
      <c r="Q403" s="121" t="str" cm="1">
        <f t="array" ref="Q403">IF(COUNTA(G403:P403)=0,"",_xlfn.IFS((COUNTIF(G403:P403,"Y")+COUNTIF(G403:P403,"N/A"))=10,"Gold",(COUNTIF(G403:N403,"Y")+COUNTIF(G403:N403,"N/A"))=8,"Silver",COUNTIF(G403:J403,"Y")+COUNTIF(G403:J403,"N/A")=4,"Bronze",(COUNTIF(G403:J403,"Y")+COUNTIF(G403:J403,"N/A"))&lt;4,"Single Use"))</f>
        <v/>
      </c>
      <c r="R403" s="73"/>
      <c r="S403" s="66"/>
      <c r="T403" s="67"/>
      <c r="U403" s="67"/>
    </row>
    <row r="404" spans="1:21" ht="24.95" customHeight="1">
      <c r="A404" s="70"/>
      <c r="B404" s="71"/>
      <c r="C404" s="71"/>
      <c r="D404" s="71"/>
      <c r="E404" s="72"/>
      <c r="F404" s="75"/>
      <c r="G404" s="72"/>
      <c r="H404" s="72"/>
      <c r="I404" s="72"/>
      <c r="J404" s="72"/>
      <c r="K404" s="72"/>
      <c r="L404" s="72"/>
      <c r="M404" s="72"/>
      <c r="N404" s="72"/>
      <c r="O404" s="72"/>
      <c r="P404" s="72"/>
      <c r="Q404" s="121" t="str" cm="1">
        <f t="array" ref="Q404">IF(COUNTA(G404:P404)=0,"",_xlfn.IFS((COUNTIF(G404:P404,"Y")+COUNTIF(G404:P404,"N/A"))=10,"Gold",(COUNTIF(G404:N404,"Y")+COUNTIF(G404:N404,"N/A"))=8,"Silver",COUNTIF(G404:J404,"Y")+COUNTIF(G404:J404,"N/A")=4,"Bronze",(COUNTIF(G404:J404,"Y")+COUNTIF(G404:J404,"N/A"))&lt;4,"Single Use"))</f>
        <v/>
      </c>
      <c r="R404" s="73"/>
      <c r="S404" s="66"/>
      <c r="T404" s="67"/>
      <c r="U404" s="67"/>
    </row>
    <row r="405" spans="1:21" ht="24.95" customHeight="1">
      <c r="A405" s="70"/>
      <c r="B405" s="71"/>
      <c r="C405" s="71"/>
      <c r="D405" s="71"/>
      <c r="E405" s="72"/>
      <c r="F405" s="75"/>
      <c r="G405" s="72"/>
      <c r="H405" s="72"/>
      <c r="I405" s="72"/>
      <c r="J405" s="72"/>
      <c r="K405" s="72"/>
      <c r="L405" s="72"/>
      <c r="M405" s="72"/>
      <c r="N405" s="72"/>
      <c r="O405" s="72"/>
      <c r="P405" s="72"/>
      <c r="Q405" s="121" t="str" cm="1">
        <f t="array" ref="Q405">IF(COUNTA(G405:P405)=0,"",_xlfn.IFS((COUNTIF(G405:P405,"Y")+COUNTIF(G405:P405,"N/A"))=10,"Gold",(COUNTIF(G405:N405,"Y")+COUNTIF(G405:N405,"N/A"))=8,"Silver",COUNTIF(G405:J405,"Y")+COUNTIF(G405:J405,"N/A")=4,"Bronze",(COUNTIF(G405:J405,"Y")+COUNTIF(G405:J405,"N/A"))&lt;4,"Single Use"))</f>
        <v/>
      </c>
      <c r="R405" s="73"/>
      <c r="S405" s="66"/>
      <c r="T405" s="67"/>
      <c r="U405" s="67"/>
    </row>
    <row r="406" spans="1:21" ht="24.95" customHeight="1">
      <c r="A406" s="70"/>
      <c r="B406" s="71"/>
      <c r="C406" s="71"/>
      <c r="D406" s="71"/>
      <c r="E406" s="72"/>
      <c r="F406" s="75"/>
      <c r="G406" s="72"/>
      <c r="H406" s="72"/>
      <c r="I406" s="72"/>
      <c r="J406" s="72"/>
      <c r="K406" s="72"/>
      <c r="L406" s="72"/>
      <c r="M406" s="72"/>
      <c r="N406" s="72"/>
      <c r="O406" s="72"/>
      <c r="P406" s="72"/>
      <c r="Q406" s="121" t="str" cm="1">
        <f t="array" ref="Q406">IF(COUNTA(G406:P406)=0,"",_xlfn.IFS((COUNTIF(G406:P406,"Y")+COUNTIF(G406:P406,"N/A"))=10,"Gold",(COUNTIF(G406:N406,"Y")+COUNTIF(G406:N406,"N/A"))=8,"Silver",COUNTIF(G406:J406,"Y")+COUNTIF(G406:J406,"N/A")=4,"Bronze",(COUNTIF(G406:J406,"Y")+COUNTIF(G406:J406,"N/A"))&lt;4,"Single Use"))</f>
        <v/>
      </c>
      <c r="R406" s="73"/>
      <c r="S406" s="66"/>
      <c r="T406" s="67"/>
      <c r="U406" s="67"/>
    </row>
    <row r="407" spans="1:21" ht="24.95" customHeight="1">
      <c r="A407" s="70"/>
      <c r="B407" s="71"/>
      <c r="C407" s="71"/>
      <c r="D407" s="71"/>
      <c r="E407" s="72"/>
      <c r="F407" s="75"/>
      <c r="G407" s="72"/>
      <c r="H407" s="72"/>
      <c r="I407" s="72"/>
      <c r="J407" s="72"/>
      <c r="K407" s="72"/>
      <c r="L407" s="72"/>
      <c r="M407" s="72"/>
      <c r="N407" s="72"/>
      <c r="O407" s="72"/>
      <c r="P407" s="72"/>
      <c r="Q407" s="121" t="str" cm="1">
        <f t="array" ref="Q407">IF(COUNTA(G407:P407)=0,"",_xlfn.IFS((COUNTIF(G407:P407,"Y")+COUNTIF(G407:P407,"N/A"))=10,"Gold",(COUNTIF(G407:N407,"Y")+COUNTIF(G407:N407,"N/A"))=8,"Silver",COUNTIF(G407:J407,"Y")+COUNTIF(G407:J407,"N/A")=4,"Bronze",(COUNTIF(G407:J407,"Y")+COUNTIF(G407:J407,"N/A"))&lt;4,"Single Use"))</f>
        <v/>
      </c>
      <c r="R407" s="73"/>
      <c r="S407" s="66"/>
      <c r="T407" s="67"/>
      <c r="U407" s="67"/>
    </row>
    <row r="408" spans="1:21" ht="24.95" customHeight="1">
      <c r="A408" s="70"/>
      <c r="B408" s="71"/>
      <c r="C408" s="71"/>
      <c r="D408" s="71"/>
      <c r="E408" s="72"/>
      <c r="F408" s="75"/>
      <c r="G408" s="72"/>
      <c r="H408" s="72"/>
      <c r="I408" s="72"/>
      <c r="J408" s="72"/>
      <c r="K408" s="72"/>
      <c r="L408" s="72"/>
      <c r="M408" s="72"/>
      <c r="N408" s="72"/>
      <c r="O408" s="72"/>
      <c r="P408" s="72"/>
      <c r="Q408" s="121" t="str" cm="1">
        <f t="array" ref="Q408">IF(COUNTA(G408:P408)=0,"",_xlfn.IFS((COUNTIF(G408:P408,"Y")+COUNTIF(G408:P408,"N/A"))=10,"Gold",(COUNTIF(G408:N408,"Y")+COUNTIF(G408:N408,"N/A"))=8,"Silver",COUNTIF(G408:J408,"Y")+COUNTIF(G408:J408,"N/A")=4,"Bronze",(COUNTIF(G408:J408,"Y")+COUNTIF(G408:J408,"N/A"))&lt;4,"Single Use"))</f>
        <v/>
      </c>
      <c r="R408" s="73"/>
      <c r="S408" s="66"/>
      <c r="T408" s="67"/>
      <c r="U408" s="67"/>
    </row>
    <row r="409" spans="1:21" ht="24.95" customHeight="1">
      <c r="A409" s="70"/>
      <c r="B409" s="71"/>
      <c r="C409" s="71"/>
      <c r="D409" s="71"/>
      <c r="E409" s="72"/>
      <c r="F409" s="75"/>
      <c r="G409" s="72"/>
      <c r="H409" s="72"/>
      <c r="I409" s="72"/>
      <c r="J409" s="72"/>
      <c r="K409" s="72"/>
      <c r="L409" s="72"/>
      <c r="M409" s="72"/>
      <c r="N409" s="72"/>
      <c r="O409" s="72"/>
      <c r="P409" s="72"/>
      <c r="Q409" s="121" t="str" cm="1">
        <f t="array" ref="Q409">IF(COUNTA(G409:P409)=0,"",_xlfn.IFS((COUNTIF(G409:P409,"Y")+COUNTIF(G409:P409,"N/A"))=10,"Gold",(COUNTIF(G409:N409,"Y")+COUNTIF(G409:N409,"N/A"))=8,"Silver",COUNTIF(G409:J409,"Y")+COUNTIF(G409:J409,"N/A")=4,"Bronze",(COUNTIF(G409:J409,"Y")+COUNTIF(G409:J409,"N/A"))&lt;4,"Single Use"))</f>
        <v/>
      </c>
      <c r="R409" s="73"/>
      <c r="S409" s="66"/>
      <c r="T409" s="67"/>
      <c r="U409" s="67"/>
    </row>
    <row r="410" spans="1:21" ht="24.95" customHeight="1">
      <c r="A410" s="70"/>
      <c r="B410" s="71"/>
      <c r="C410" s="71"/>
      <c r="D410" s="71"/>
      <c r="E410" s="72"/>
      <c r="F410" s="75"/>
      <c r="G410" s="72"/>
      <c r="H410" s="72"/>
      <c r="I410" s="72"/>
      <c r="J410" s="72"/>
      <c r="K410" s="72"/>
      <c r="L410" s="72"/>
      <c r="M410" s="72"/>
      <c r="N410" s="72"/>
      <c r="O410" s="72"/>
      <c r="P410" s="72"/>
      <c r="Q410" s="121" t="str" cm="1">
        <f t="array" ref="Q410">IF(COUNTA(G410:P410)=0,"",_xlfn.IFS((COUNTIF(G410:P410,"Y")+COUNTIF(G410:P410,"N/A"))=10,"Gold",(COUNTIF(G410:N410,"Y")+COUNTIF(G410:N410,"N/A"))=8,"Silver",COUNTIF(G410:J410,"Y")+COUNTIF(G410:J410,"N/A")=4,"Bronze",(COUNTIF(G410:J410,"Y")+COUNTIF(G410:J410,"N/A"))&lt;4,"Single Use"))</f>
        <v/>
      </c>
      <c r="R410" s="73"/>
      <c r="S410" s="66"/>
      <c r="T410" s="67"/>
      <c r="U410" s="67"/>
    </row>
    <row r="411" spans="1:21" ht="24.95" customHeight="1">
      <c r="A411" s="70"/>
      <c r="B411" s="71"/>
      <c r="C411" s="71"/>
      <c r="D411" s="71"/>
      <c r="E411" s="72"/>
      <c r="F411" s="75"/>
      <c r="G411" s="72"/>
      <c r="H411" s="72"/>
      <c r="I411" s="72"/>
      <c r="J411" s="72"/>
      <c r="K411" s="72"/>
      <c r="L411" s="72"/>
      <c r="M411" s="72"/>
      <c r="N411" s="72"/>
      <c r="O411" s="72"/>
      <c r="P411" s="72"/>
      <c r="Q411" s="121" t="str" cm="1">
        <f t="array" ref="Q411">IF(COUNTA(G411:P411)=0,"",_xlfn.IFS((COUNTIF(G411:P411,"Y")+COUNTIF(G411:P411,"N/A"))=10,"Gold",(COUNTIF(G411:N411,"Y")+COUNTIF(G411:N411,"N/A"))=8,"Silver",COUNTIF(G411:J411,"Y")+COUNTIF(G411:J411,"N/A")=4,"Bronze",(COUNTIF(G411:J411,"Y")+COUNTIF(G411:J411,"N/A"))&lt;4,"Single Use"))</f>
        <v/>
      </c>
      <c r="R411" s="73"/>
      <c r="S411" s="66"/>
      <c r="T411" s="67"/>
      <c r="U411" s="67"/>
    </row>
    <row r="412" spans="1:21" ht="24.95" customHeight="1">
      <c r="A412" s="70"/>
      <c r="B412" s="71"/>
      <c r="C412" s="71"/>
      <c r="D412" s="71"/>
      <c r="E412" s="72"/>
      <c r="F412" s="75"/>
      <c r="G412" s="72"/>
      <c r="H412" s="72"/>
      <c r="I412" s="72"/>
      <c r="J412" s="72"/>
      <c r="K412" s="72"/>
      <c r="L412" s="72"/>
      <c r="M412" s="72"/>
      <c r="N412" s="72"/>
      <c r="O412" s="72"/>
      <c r="P412" s="72"/>
      <c r="Q412" s="121" t="str" cm="1">
        <f t="array" ref="Q412">IF(COUNTA(G412:P412)=0,"",_xlfn.IFS((COUNTIF(G412:P412,"Y")+COUNTIF(G412:P412,"N/A"))=10,"Gold",(COUNTIF(G412:N412,"Y")+COUNTIF(G412:N412,"N/A"))=8,"Silver",COUNTIF(G412:J412,"Y")+COUNTIF(G412:J412,"N/A")=4,"Bronze",(COUNTIF(G412:J412,"Y")+COUNTIF(G412:J412,"N/A"))&lt;4,"Single Use"))</f>
        <v/>
      </c>
      <c r="R412" s="73"/>
      <c r="S412" s="66"/>
      <c r="T412" s="67"/>
      <c r="U412" s="67"/>
    </row>
    <row r="413" spans="1:21" ht="24.95" customHeight="1">
      <c r="A413" s="70"/>
      <c r="B413" s="71"/>
      <c r="C413" s="71"/>
      <c r="D413" s="71"/>
      <c r="E413" s="72"/>
      <c r="F413" s="75"/>
      <c r="G413" s="72"/>
      <c r="H413" s="72"/>
      <c r="I413" s="72"/>
      <c r="J413" s="72"/>
      <c r="K413" s="72"/>
      <c r="L413" s="72"/>
      <c r="M413" s="72"/>
      <c r="N413" s="72"/>
      <c r="O413" s="72"/>
      <c r="P413" s="72"/>
      <c r="Q413" s="121" t="str" cm="1">
        <f t="array" ref="Q413">IF(COUNTA(G413:P413)=0,"",_xlfn.IFS((COUNTIF(G413:P413,"Y")+COUNTIF(G413:P413,"N/A"))=10,"Gold",(COUNTIF(G413:N413,"Y")+COUNTIF(G413:N413,"N/A"))=8,"Silver",COUNTIF(G413:J413,"Y")+COUNTIF(G413:J413,"N/A")=4,"Bronze",(COUNTIF(G413:J413,"Y")+COUNTIF(G413:J413,"N/A"))&lt;4,"Single Use"))</f>
        <v/>
      </c>
      <c r="R413" s="73"/>
      <c r="S413" s="66"/>
      <c r="T413" s="67"/>
      <c r="U413" s="67"/>
    </row>
    <row r="414" spans="1:21" ht="24.95" customHeight="1">
      <c r="A414" s="70"/>
      <c r="B414" s="71"/>
      <c r="C414" s="71"/>
      <c r="D414" s="71"/>
      <c r="E414" s="72"/>
      <c r="F414" s="75"/>
      <c r="G414" s="72"/>
      <c r="H414" s="72"/>
      <c r="I414" s="72"/>
      <c r="J414" s="72"/>
      <c r="K414" s="72"/>
      <c r="L414" s="72"/>
      <c r="M414" s="72"/>
      <c r="N414" s="72"/>
      <c r="O414" s="72"/>
      <c r="P414" s="72"/>
      <c r="Q414" s="121" t="str" cm="1">
        <f t="array" ref="Q414">IF(COUNTA(G414:P414)=0,"",_xlfn.IFS((COUNTIF(G414:P414,"Y")+COUNTIF(G414:P414,"N/A"))=10,"Gold",(COUNTIF(G414:N414,"Y")+COUNTIF(G414:N414,"N/A"))=8,"Silver",COUNTIF(G414:J414,"Y")+COUNTIF(G414:J414,"N/A")=4,"Bronze",(COUNTIF(G414:J414,"Y")+COUNTIF(G414:J414,"N/A"))&lt;4,"Single Use"))</f>
        <v/>
      </c>
      <c r="R414" s="73"/>
      <c r="S414" s="66"/>
      <c r="T414" s="67"/>
      <c r="U414" s="67"/>
    </row>
    <row r="415" spans="1:21" ht="24.95" customHeight="1">
      <c r="A415" s="70"/>
      <c r="B415" s="71"/>
      <c r="C415" s="71"/>
      <c r="D415" s="71"/>
      <c r="E415" s="72"/>
      <c r="F415" s="75"/>
      <c r="G415" s="72"/>
      <c r="H415" s="72"/>
      <c r="I415" s="72"/>
      <c r="J415" s="72"/>
      <c r="K415" s="72"/>
      <c r="L415" s="72"/>
      <c r="M415" s="72"/>
      <c r="N415" s="72"/>
      <c r="O415" s="72"/>
      <c r="P415" s="72"/>
      <c r="Q415" s="121" t="str" cm="1">
        <f t="array" ref="Q415">IF(COUNTA(G415:P415)=0,"",_xlfn.IFS((COUNTIF(G415:P415,"Y")+COUNTIF(G415:P415,"N/A"))=10,"Gold",(COUNTIF(G415:N415,"Y")+COUNTIF(G415:N415,"N/A"))=8,"Silver",COUNTIF(G415:J415,"Y")+COUNTIF(G415:J415,"N/A")=4,"Bronze",(COUNTIF(G415:J415,"Y")+COUNTIF(G415:J415,"N/A"))&lt;4,"Single Use"))</f>
        <v/>
      </c>
      <c r="R415" s="73"/>
      <c r="S415" s="66"/>
      <c r="T415" s="67"/>
      <c r="U415" s="67"/>
    </row>
    <row r="416" spans="1:21" ht="24.95" customHeight="1">
      <c r="A416" s="70"/>
      <c r="B416" s="71"/>
      <c r="C416" s="71"/>
      <c r="D416" s="71"/>
      <c r="E416" s="72"/>
      <c r="F416" s="75"/>
      <c r="G416" s="72"/>
      <c r="H416" s="72"/>
      <c r="I416" s="72"/>
      <c r="J416" s="72"/>
      <c r="K416" s="72"/>
      <c r="L416" s="72"/>
      <c r="M416" s="72"/>
      <c r="N416" s="72"/>
      <c r="O416" s="72"/>
      <c r="P416" s="72"/>
      <c r="Q416" s="121" t="str" cm="1">
        <f t="array" ref="Q416">IF(COUNTA(G416:P416)=0,"",_xlfn.IFS((COUNTIF(G416:P416,"Y")+COUNTIF(G416:P416,"N/A"))=10,"Gold",(COUNTIF(G416:N416,"Y")+COUNTIF(G416:N416,"N/A"))=8,"Silver",COUNTIF(G416:J416,"Y")+COUNTIF(G416:J416,"N/A")=4,"Bronze",(COUNTIF(G416:J416,"Y")+COUNTIF(G416:J416,"N/A"))&lt;4,"Single Use"))</f>
        <v/>
      </c>
      <c r="R416" s="73"/>
      <c r="S416" s="66"/>
      <c r="T416" s="67"/>
      <c r="U416" s="67"/>
    </row>
    <row r="417" spans="1:21" ht="24.95" customHeight="1">
      <c r="A417" s="70"/>
      <c r="B417" s="71"/>
      <c r="C417" s="71"/>
      <c r="D417" s="71"/>
      <c r="E417" s="72"/>
      <c r="F417" s="75"/>
      <c r="G417" s="72"/>
      <c r="H417" s="72"/>
      <c r="I417" s="72"/>
      <c r="J417" s="72"/>
      <c r="K417" s="72"/>
      <c r="L417" s="72"/>
      <c r="M417" s="72"/>
      <c r="N417" s="72"/>
      <c r="O417" s="72"/>
      <c r="P417" s="72"/>
      <c r="Q417" s="121" t="str" cm="1">
        <f t="array" ref="Q417">IF(COUNTA(G417:P417)=0,"",_xlfn.IFS((COUNTIF(G417:P417,"Y")+COUNTIF(G417:P417,"N/A"))=10,"Gold",(COUNTIF(G417:N417,"Y")+COUNTIF(G417:N417,"N/A"))=8,"Silver",COUNTIF(G417:J417,"Y")+COUNTIF(G417:J417,"N/A")=4,"Bronze",(COUNTIF(G417:J417,"Y")+COUNTIF(G417:J417,"N/A"))&lt;4,"Single Use"))</f>
        <v/>
      </c>
      <c r="R417" s="73"/>
      <c r="S417" s="66"/>
      <c r="T417" s="67"/>
      <c r="U417" s="67"/>
    </row>
    <row r="418" spans="1:21" ht="24.95" customHeight="1">
      <c r="A418" s="70"/>
      <c r="B418" s="71"/>
      <c r="C418" s="71"/>
      <c r="D418" s="71"/>
      <c r="E418" s="72"/>
      <c r="F418" s="75"/>
      <c r="G418" s="72"/>
      <c r="H418" s="72"/>
      <c r="I418" s="72"/>
      <c r="J418" s="72"/>
      <c r="K418" s="72"/>
      <c r="L418" s="72"/>
      <c r="M418" s="72"/>
      <c r="N418" s="72"/>
      <c r="O418" s="72"/>
      <c r="P418" s="72"/>
      <c r="Q418" s="121" t="str" cm="1">
        <f t="array" ref="Q418">IF(COUNTA(G418:P418)=0,"",_xlfn.IFS((COUNTIF(G418:P418,"Y")+COUNTIF(G418:P418,"N/A"))=10,"Gold",(COUNTIF(G418:N418,"Y")+COUNTIF(G418:N418,"N/A"))=8,"Silver",COUNTIF(G418:J418,"Y")+COUNTIF(G418:J418,"N/A")=4,"Bronze",(COUNTIF(G418:J418,"Y")+COUNTIF(G418:J418,"N/A"))&lt;4,"Single Use"))</f>
        <v/>
      </c>
      <c r="R418" s="73"/>
      <c r="S418" s="66"/>
      <c r="T418" s="67"/>
      <c r="U418" s="67"/>
    </row>
    <row r="419" spans="1:21" ht="24.95" customHeight="1">
      <c r="A419" s="70"/>
      <c r="B419" s="71"/>
      <c r="C419" s="71"/>
      <c r="D419" s="71"/>
      <c r="E419" s="72"/>
      <c r="F419" s="75"/>
      <c r="G419" s="72"/>
      <c r="H419" s="72"/>
      <c r="I419" s="72"/>
      <c r="J419" s="72"/>
      <c r="K419" s="72"/>
      <c r="L419" s="72"/>
      <c r="M419" s="72"/>
      <c r="N419" s="72"/>
      <c r="O419" s="72"/>
      <c r="P419" s="72"/>
      <c r="Q419" s="121" t="str" cm="1">
        <f t="array" ref="Q419">IF(COUNTA(G419:P419)=0,"",_xlfn.IFS((COUNTIF(G419:P419,"Y")+COUNTIF(G419:P419,"N/A"))=10,"Gold",(COUNTIF(G419:N419,"Y")+COUNTIF(G419:N419,"N/A"))=8,"Silver",COUNTIF(G419:J419,"Y")+COUNTIF(G419:J419,"N/A")=4,"Bronze",(COUNTIF(G419:J419,"Y")+COUNTIF(G419:J419,"N/A"))&lt;4,"Single Use"))</f>
        <v/>
      </c>
      <c r="R419" s="73"/>
      <c r="S419" s="66"/>
      <c r="T419" s="67"/>
      <c r="U419" s="67"/>
    </row>
    <row r="420" spans="1:21" ht="24.95" customHeight="1">
      <c r="A420" s="70"/>
      <c r="B420" s="71"/>
      <c r="C420" s="71"/>
      <c r="D420" s="71"/>
      <c r="E420" s="72"/>
      <c r="F420" s="75"/>
      <c r="G420" s="72"/>
      <c r="H420" s="72"/>
      <c r="I420" s="72"/>
      <c r="J420" s="72"/>
      <c r="K420" s="72"/>
      <c r="L420" s="72"/>
      <c r="M420" s="72"/>
      <c r="N420" s="72"/>
      <c r="O420" s="72"/>
      <c r="P420" s="72"/>
      <c r="Q420" s="121" t="str" cm="1">
        <f t="array" ref="Q420">IF(COUNTA(G420:P420)=0,"",_xlfn.IFS((COUNTIF(G420:P420,"Y")+COUNTIF(G420:P420,"N/A"))=10,"Gold",(COUNTIF(G420:N420,"Y")+COUNTIF(G420:N420,"N/A"))=8,"Silver",COUNTIF(G420:J420,"Y")+COUNTIF(G420:J420,"N/A")=4,"Bronze",(COUNTIF(G420:J420,"Y")+COUNTIF(G420:J420,"N/A"))&lt;4,"Single Use"))</f>
        <v/>
      </c>
      <c r="R420" s="73"/>
      <c r="S420" s="66"/>
      <c r="T420" s="67"/>
      <c r="U420" s="67"/>
    </row>
    <row r="421" spans="1:21" ht="24.95" customHeight="1">
      <c r="A421" s="70"/>
      <c r="B421" s="71"/>
      <c r="C421" s="71"/>
      <c r="D421" s="71"/>
      <c r="E421" s="72"/>
      <c r="F421" s="75"/>
      <c r="G421" s="72"/>
      <c r="H421" s="72"/>
      <c r="I421" s="72"/>
      <c r="J421" s="72"/>
      <c r="K421" s="72"/>
      <c r="L421" s="72"/>
      <c r="M421" s="72"/>
      <c r="N421" s="72"/>
      <c r="O421" s="72"/>
      <c r="P421" s="72"/>
      <c r="Q421" s="121" t="str" cm="1">
        <f t="array" ref="Q421">IF(COUNTA(G421:P421)=0,"",_xlfn.IFS((COUNTIF(G421:P421,"Y")+COUNTIF(G421:P421,"N/A"))=10,"Gold",(COUNTIF(G421:N421,"Y")+COUNTIF(G421:N421,"N/A"))=8,"Silver",COUNTIF(G421:J421,"Y")+COUNTIF(G421:J421,"N/A")=4,"Bronze",(COUNTIF(G421:J421,"Y")+COUNTIF(G421:J421,"N/A"))&lt;4,"Single Use"))</f>
        <v/>
      </c>
      <c r="R421" s="73"/>
      <c r="S421" s="66"/>
      <c r="T421" s="67"/>
      <c r="U421" s="67"/>
    </row>
    <row r="422" spans="1:21" ht="24.95" customHeight="1">
      <c r="A422" s="70"/>
      <c r="B422" s="71"/>
      <c r="C422" s="71"/>
      <c r="D422" s="71"/>
      <c r="E422" s="72"/>
      <c r="F422" s="75"/>
      <c r="G422" s="72"/>
      <c r="H422" s="72"/>
      <c r="I422" s="72"/>
      <c r="J422" s="72"/>
      <c r="K422" s="72"/>
      <c r="L422" s="72"/>
      <c r="M422" s="72"/>
      <c r="N422" s="72"/>
      <c r="O422" s="72"/>
      <c r="P422" s="72"/>
      <c r="Q422" s="121" t="str" cm="1">
        <f t="array" ref="Q422">IF(COUNTA(G422:P422)=0,"",_xlfn.IFS((COUNTIF(G422:P422,"Y")+COUNTIF(G422:P422,"N/A"))=10,"Gold",(COUNTIF(G422:N422,"Y")+COUNTIF(G422:N422,"N/A"))=8,"Silver",COUNTIF(G422:J422,"Y")+COUNTIF(G422:J422,"N/A")=4,"Bronze",(COUNTIF(G422:J422,"Y")+COUNTIF(G422:J422,"N/A"))&lt;4,"Single Use"))</f>
        <v/>
      </c>
      <c r="R422" s="73"/>
      <c r="S422" s="66"/>
      <c r="T422" s="67"/>
      <c r="U422" s="67"/>
    </row>
    <row r="423" spans="1:21" ht="24.95" customHeight="1">
      <c r="A423" s="70"/>
      <c r="B423" s="71"/>
      <c r="C423" s="71"/>
      <c r="D423" s="71"/>
      <c r="E423" s="72"/>
      <c r="F423" s="75"/>
      <c r="G423" s="72"/>
      <c r="H423" s="72"/>
      <c r="I423" s="72"/>
      <c r="J423" s="72"/>
      <c r="K423" s="72"/>
      <c r="L423" s="72"/>
      <c r="M423" s="72"/>
      <c r="N423" s="72"/>
      <c r="O423" s="72"/>
      <c r="P423" s="72"/>
      <c r="Q423" s="121" t="str" cm="1">
        <f t="array" ref="Q423">IF(COUNTA(G423:P423)=0,"",_xlfn.IFS((COUNTIF(G423:P423,"Y")+COUNTIF(G423:P423,"N/A"))=10,"Gold",(COUNTIF(G423:N423,"Y")+COUNTIF(G423:N423,"N/A"))=8,"Silver",COUNTIF(G423:J423,"Y")+COUNTIF(G423:J423,"N/A")=4,"Bronze",(COUNTIF(G423:J423,"Y")+COUNTIF(G423:J423,"N/A"))&lt;4,"Single Use"))</f>
        <v/>
      </c>
      <c r="R423" s="73"/>
      <c r="S423" s="66"/>
      <c r="T423" s="67"/>
      <c r="U423" s="67"/>
    </row>
    <row r="424" spans="1:21" ht="24.95" customHeight="1">
      <c r="A424" s="70"/>
      <c r="B424" s="71"/>
      <c r="C424" s="71"/>
      <c r="D424" s="71"/>
      <c r="E424" s="72"/>
      <c r="F424" s="75"/>
      <c r="G424" s="72"/>
      <c r="H424" s="72"/>
      <c r="I424" s="72"/>
      <c r="J424" s="72"/>
      <c r="K424" s="72"/>
      <c r="L424" s="72"/>
      <c r="M424" s="72"/>
      <c r="N424" s="72"/>
      <c r="O424" s="72"/>
      <c r="P424" s="72"/>
      <c r="Q424" s="121" t="str" cm="1">
        <f t="array" ref="Q424">IF(COUNTA(G424:P424)=0,"",_xlfn.IFS((COUNTIF(G424:P424,"Y")+COUNTIF(G424:P424,"N/A"))=10,"Gold",(COUNTIF(G424:N424,"Y")+COUNTIF(G424:N424,"N/A"))=8,"Silver",COUNTIF(G424:J424,"Y")+COUNTIF(G424:J424,"N/A")=4,"Bronze",(COUNTIF(G424:J424,"Y")+COUNTIF(G424:J424,"N/A"))&lt;4,"Single Use"))</f>
        <v/>
      </c>
      <c r="R424" s="73"/>
      <c r="S424" s="66"/>
      <c r="T424" s="67"/>
      <c r="U424" s="67"/>
    </row>
    <row r="425" spans="1:21" ht="24.95" customHeight="1">
      <c r="A425" s="70"/>
      <c r="B425" s="71"/>
      <c r="C425" s="71"/>
      <c r="D425" s="71"/>
      <c r="E425" s="72"/>
      <c r="F425" s="75"/>
      <c r="G425" s="72"/>
      <c r="H425" s="72"/>
      <c r="I425" s="72"/>
      <c r="J425" s="72"/>
      <c r="K425" s="72"/>
      <c r="L425" s="72"/>
      <c r="M425" s="72"/>
      <c r="N425" s="72"/>
      <c r="O425" s="72"/>
      <c r="P425" s="72"/>
      <c r="Q425" s="121" t="str" cm="1">
        <f t="array" ref="Q425">IF(COUNTA(G425:P425)=0,"",_xlfn.IFS((COUNTIF(G425:P425,"Y")+COUNTIF(G425:P425,"N/A"))=10,"Gold",(COUNTIF(G425:N425,"Y")+COUNTIF(G425:N425,"N/A"))=8,"Silver",COUNTIF(G425:J425,"Y")+COUNTIF(G425:J425,"N/A")=4,"Bronze",(COUNTIF(G425:J425,"Y")+COUNTIF(G425:J425,"N/A"))&lt;4,"Single Use"))</f>
        <v/>
      </c>
      <c r="R425" s="73"/>
      <c r="S425" s="66"/>
      <c r="T425" s="67"/>
      <c r="U425" s="67"/>
    </row>
    <row r="426" spans="1:21" ht="24.95" customHeight="1">
      <c r="A426" s="70"/>
      <c r="B426" s="71"/>
      <c r="C426" s="71"/>
      <c r="D426" s="71"/>
      <c r="E426" s="72"/>
      <c r="F426" s="75"/>
      <c r="G426" s="72"/>
      <c r="H426" s="72"/>
      <c r="I426" s="72"/>
      <c r="J426" s="72"/>
      <c r="K426" s="72"/>
      <c r="L426" s="72"/>
      <c r="M426" s="72"/>
      <c r="N426" s="72"/>
      <c r="O426" s="72"/>
      <c r="P426" s="72"/>
      <c r="Q426" s="121" t="str" cm="1">
        <f t="array" ref="Q426">IF(COUNTA(G426:P426)=0,"",_xlfn.IFS((COUNTIF(G426:P426,"Y")+COUNTIF(G426:P426,"N/A"))=10,"Gold",(COUNTIF(G426:N426,"Y")+COUNTIF(G426:N426,"N/A"))=8,"Silver",COUNTIF(G426:J426,"Y")+COUNTIF(G426:J426,"N/A")=4,"Bronze",(COUNTIF(G426:J426,"Y")+COUNTIF(G426:J426,"N/A"))&lt;4,"Single Use"))</f>
        <v/>
      </c>
      <c r="R426" s="73"/>
      <c r="S426" s="66"/>
      <c r="T426" s="67"/>
      <c r="U426" s="67"/>
    </row>
    <row r="427" spans="1:21" ht="24.95" customHeight="1">
      <c r="A427" s="70"/>
      <c r="B427" s="71"/>
      <c r="C427" s="71"/>
      <c r="D427" s="71"/>
      <c r="E427" s="72"/>
      <c r="F427" s="75"/>
      <c r="G427" s="72"/>
      <c r="H427" s="72"/>
      <c r="I427" s="72"/>
      <c r="J427" s="72"/>
      <c r="K427" s="72"/>
      <c r="L427" s="72"/>
      <c r="M427" s="72"/>
      <c r="N427" s="72"/>
      <c r="O427" s="72"/>
      <c r="P427" s="72"/>
      <c r="Q427" s="121" t="str" cm="1">
        <f t="array" ref="Q427">IF(COUNTA(G427:P427)=0,"",_xlfn.IFS((COUNTIF(G427:P427,"Y")+COUNTIF(G427:P427,"N/A"))=10,"Gold",(COUNTIF(G427:N427,"Y")+COUNTIF(G427:N427,"N/A"))=8,"Silver",COUNTIF(G427:J427,"Y")+COUNTIF(G427:J427,"N/A")=4,"Bronze",(COUNTIF(G427:J427,"Y")+COUNTIF(G427:J427,"N/A"))&lt;4,"Single Use"))</f>
        <v/>
      </c>
      <c r="R427" s="73"/>
      <c r="S427" s="66"/>
      <c r="T427" s="67"/>
      <c r="U427" s="67"/>
    </row>
    <row r="428" spans="1:21" ht="24.95" customHeight="1">
      <c r="A428" s="70"/>
      <c r="B428" s="71"/>
      <c r="C428" s="71"/>
      <c r="D428" s="71"/>
      <c r="E428" s="72"/>
      <c r="F428" s="75"/>
      <c r="G428" s="72"/>
      <c r="H428" s="72"/>
      <c r="I428" s="72"/>
      <c r="J428" s="72"/>
      <c r="K428" s="72"/>
      <c r="L428" s="72"/>
      <c r="M428" s="72"/>
      <c r="N428" s="72"/>
      <c r="O428" s="72"/>
      <c r="P428" s="72"/>
      <c r="Q428" s="121" t="str" cm="1">
        <f t="array" ref="Q428">IF(COUNTA(G428:P428)=0,"",_xlfn.IFS((COUNTIF(G428:P428,"Y")+COUNTIF(G428:P428,"N/A"))=10,"Gold",(COUNTIF(G428:N428,"Y")+COUNTIF(G428:N428,"N/A"))=8,"Silver",COUNTIF(G428:J428,"Y")+COUNTIF(G428:J428,"N/A")=4,"Bronze",(COUNTIF(G428:J428,"Y")+COUNTIF(G428:J428,"N/A"))&lt;4,"Single Use"))</f>
        <v/>
      </c>
      <c r="R428" s="73"/>
      <c r="S428" s="66"/>
      <c r="T428" s="67"/>
      <c r="U428" s="67"/>
    </row>
    <row r="429" spans="1:21" ht="24.95" customHeight="1">
      <c r="A429" s="70"/>
      <c r="B429" s="71"/>
      <c r="C429" s="71"/>
      <c r="D429" s="71"/>
      <c r="E429" s="72"/>
      <c r="F429" s="75"/>
      <c r="G429" s="72"/>
      <c r="H429" s="72"/>
      <c r="I429" s="72"/>
      <c r="J429" s="72"/>
      <c r="K429" s="72"/>
      <c r="L429" s="72"/>
      <c r="M429" s="72"/>
      <c r="N429" s="72"/>
      <c r="O429" s="72"/>
      <c r="P429" s="72"/>
      <c r="Q429" s="121" t="str" cm="1">
        <f t="array" ref="Q429">IF(COUNTA(G429:P429)=0,"",_xlfn.IFS((COUNTIF(G429:P429,"Y")+COUNTIF(G429:P429,"N/A"))=10,"Gold",(COUNTIF(G429:N429,"Y")+COUNTIF(G429:N429,"N/A"))=8,"Silver",COUNTIF(G429:J429,"Y")+COUNTIF(G429:J429,"N/A")=4,"Bronze",(COUNTIF(G429:J429,"Y")+COUNTIF(G429:J429,"N/A"))&lt;4,"Single Use"))</f>
        <v/>
      </c>
      <c r="R429" s="73"/>
      <c r="S429" s="66"/>
      <c r="T429" s="67"/>
      <c r="U429" s="67"/>
    </row>
    <row r="430" spans="1:21" ht="24.95" customHeight="1">
      <c r="A430" s="70"/>
      <c r="B430" s="71"/>
      <c r="C430" s="71"/>
      <c r="D430" s="71"/>
      <c r="E430" s="72"/>
      <c r="F430" s="75"/>
      <c r="G430" s="72"/>
      <c r="H430" s="72"/>
      <c r="I430" s="72"/>
      <c r="J430" s="72"/>
      <c r="K430" s="72"/>
      <c r="L430" s="72"/>
      <c r="M430" s="72"/>
      <c r="N430" s="72"/>
      <c r="O430" s="72"/>
      <c r="P430" s="72"/>
      <c r="Q430" s="121" t="str" cm="1">
        <f t="array" ref="Q430">IF(COUNTA(G430:P430)=0,"",_xlfn.IFS((COUNTIF(G430:P430,"Y")+COUNTIF(G430:P430,"N/A"))=10,"Gold",(COUNTIF(G430:N430,"Y")+COUNTIF(G430:N430,"N/A"))=8,"Silver",COUNTIF(G430:J430,"Y")+COUNTIF(G430:J430,"N/A")=4,"Bronze",(COUNTIF(G430:J430,"Y")+COUNTIF(G430:J430,"N/A"))&lt;4,"Single Use"))</f>
        <v/>
      </c>
      <c r="R430" s="73"/>
      <c r="S430" s="66"/>
      <c r="T430" s="67"/>
      <c r="U430" s="67"/>
    </row>
    <row r="431" spans="1:21" ht="24.95" customHeight="1">
      <c r="A431" s="70"/>
      <c r="B431" s="71"/>
      <c r="C431" s="71"/>
      <c r="D431" s="71"/>
      <c r="E431" s="72"/>
      <c r="F431" s="75"/>
      <c r="G431" s="72"/>
      <c r="H431" s="72"/>
      <c r="I431" s="72"/>
      <c r="J431" s="72"/>
      <c r="K431" s="72"/>
      <c r="L431" s="72"/>
      <c r="M431" s="72"/>
      <c r="N431" s="72"/>
      <c r="O431" s="72"/>
      <c r="P431" s="72"/>
      <c r="Q431" s="121" t="str" cm="1">
        <f t="array" ref="Q431">IF(COUNTA(G431:P431)=0,"",_xlfn.IFS((COUNTIF(G431:P431,"Y")+COUNTIF(G431:P431,"N/A"))=10,"Gold",(COUNTIF(G431:N431,"Y")+COUNTIF(G431:N431,"N/A"))=8,"Silver",COUNTIF(G431:J431,"Y")+COUNTIF(G431:J431,"N/A")=4,"Bronze",(COUNTIF(G431:J431,"Y")+COUNTIF(G431:J431,"N/A"))&lt;4,"Single Use"))</f>
        <v/>
      </c>
      <c r="R431" s="73"/>
      <c r="S431" s="66"/>
      <c r="T431" s="67"/>
      <c r="U431" s="67"/>
    </row>
    <row r="432" spans="1:21" ht="24.95" customHeight="1">
      <c r="A432" s="70"/>
      <c r="B432" s="71"/>
      <c r="C432" s="71"/>
      <c r="D432" s="71"/>
      <c r="E432" s="72"/>
      <c r="F432" s="75"/>
      <c r="G432" s="72"/>
      <c r="H432" s="72"/>
      <c r="I432" s="72"/>
      <c r="J432" s="72"/>
      <c r="K432" s="72"/>
      <c r="L432" s="72"/>
      <c r="M432" s="72"/>
      <c r="N432" s="72"/>
      <c r="O432" s="72"/>
      <c r="P432" s="72"/>
      <c r="Q432" s="121" t="str" cm="1">
        <f t="array" ref="Q432">IF(COUNTA(G432:P432)=0,"",_xlfn.IFS((COUNTIF(G432:P432,"Y")+COUNTIF(G432:P432,"N/A"))=10,"Gold",(COUNTIF(G432:N432,"Y")+COUNTIF(G432:N432,"N/A"))=8,"Silver",COUNTIF(G432:J432,"Y")+COUNTIF(G432:J432,"N/A")=4,"Bronze",(COUNTIF(G432:J432,"Y")+COUNTIF(G432:J432,"N/A"))&lt;4,"Single Use"))</f>
        <v/>
      </c>
      <c r="R432" s="73"/>
      <c r="S432" s="66"/>
      <c r="T432" s="67"/>
      <c r="U432" s="67"/>
    </row>
    <row r="433" spans="1:21" ht="24.95" customHeight="1">
      <c r="A433" s="70"/>
      <c r="B433" s="71"/>
      <c r="C433" s="71"/>
      <c r="D433" s="71"/>
      <c r="E433" s="72"/>
      <c r="F433" s="75"/>
      <c r="G433" s="72"/>
      <c r="H433" s="72"/>
      <c r="I433" s="72"/>
      <c r="J433" s="72"/>
      <c r="K433" s="72"/>
      <c r="L433" s="72"/>
      <c r="M433" s="72"/>
      <c r="N433" s="72"/>
      <c r="O433" s="72"/>
      <c r="P433" s="72"/>
      <c r="Q433" s="121" t="str" cm="1">
        <f t="array" ref="Q433">IF(COUNTA(G433:P433)=0,"",_xlfn.IFS((COUNTIF(G433:P433,"Y")+COUNTIF(G433:P433,"N/A"))=10,"Gold",(COUNTIF(G433:N433,"Y")+COUNTIF(G433:N433,"N/A"))=8,"Silver",COUNTIF(G433:J433,"Y")+COUNTIF(G433:J433,"N/A")=4,"Bronze",(COUNTIF(G433:J433,"Y")+COUNTIF(G433:J433,"N/A"))&lt;4,"Single Use"))</f>
        <v/>
      </c>
      <c r="R433" s="73"/>
      <c r="S433" s="66"/>
      <c r="T433" s="67"/>
      <c r="U433" s="67"/>
    </row>
    <row r="434" spans="1:21" ht="24.95" customHeight="1">
      <c r="A434" s="70"/>
      <c r="B434" s="71"/>
      <c r="C434" s="71"/>
      <c r="D434" s="71"/>
      <c r="E434" s="72"/>
      <c r="F434" s="75"/>
      <c r="G434" s="72"/>
      <c r="H434" s="72"/>
      <c r="I434" s="72"/>
      <c r="J434" s="72"/>
      <c r="K434" s="72"/>
      <c r="L434" s="72"/>
      <c r="M434" s="72"/>
      <c r="N434" s="72"/>
      <c r="O434" s="72"/>
      <c r="P434" s="72"/>
      <c r="Q434" s="121" t="str" cm="1">
        <f t="array" ref="Q434">IF(COUNTA(G434:P434)=0,"",_xlfn.IFS((COUNTIF(G434:P434,"Y")+COUNTIF(G434:P434,"N/A"))=10,"Gold",(COUNTIF(G434:N434,"Y")+COUNTIF(G434:N434,"N/A"))=8,"Silver",COUNTIF(G434:J434,"Y")+COUNTIF(G434:J434,"N/A")=4,"Bronze",(COUNTIF(G434:J434,"Y")+COUNTIF(G434:J434,"N/A"))&lt;4,"Single Use"))</f>
        <v/>
      </c>
      <c r="R434" s="73"/>
      <c r="S434" s="66"/>
      <c r="T434" s="67"/>
      <c r="U434" s="67"/>
    </row>
    <row r="435" spans="1:21" ht="24.95" customHeight="1">
      <c r="A435" s="70"/>
      <c r="B435" s="71"/>
      <c r="C435" s="71"/>
      <c r="D435" s="71"/>
      <c r="E435" s="72"/>
      <c r="F435" s="75"/>
      <c r="G435" s="72"/>
      <c r="H435" s="72"/>
      <c r="I435" s="72"/>
      <c r="J435" s="72"/>
      <c r="K435" s="72"/>
      <c r="L435" s="72"/>
      <c r="M435" s="72"/>
      <c r="N435" s="72"/>
      <c r="O435" s="72"/>
      <c r="P435" s="72"/>
      <c r="Q435" s="121" t="str" cm="1">
        <f t="array" ref="Q435">IF(COUNTA(G435:P435)=0,"",_xlfn.IFS((COUNTIF(G435:P435,"Y")+COUNTIF(G435:P435,"N/A"))=10,"Gold",(COUNTIF(G435:N435,"Y")+COUNTIF(G435:N435,"N/A"))=8,"Silver",COUNTIF(G435:J435,"Y")+COUNTIF(G435:J435,"N/A")=4,"Bronze",(COUNTIF(G435:J435,"Y")+COUNTIF(G435:J435,"N/A"))&lt;4,"Single Use"))</f>
        <v/>
      </c>
      <c r="R435" s="73"/>
      <c r="S435" s="66"/>
      <c r="T435" s="67"/>
      <c r="U435" s="67"/>
    </row>
    <row r="436" spans="1:21" ht="24.95" customHeight="1">
      <c r="A436" s="70"/>
      <c r="B436" s="71"/>
      <c r="C436" s="71"/>
      <c r="D436" s="71"/>
      <c r="E436" s="72"/>
      <c r="F436" s="75"/>
      <c r="G436" s="72"/>
      <c r="H436" s="72"/>
      <c r="I436" s="72"/>
      <c r="J436" s="72"/>
      <c r="K436" s="72"/>
      <c r="L436" s="72"/>
      <c r="M436" s="72"/>
      <c r="N436" s="72"/>
      <c r="O436" s="72"/>
      <c r="P436" s="72"/>
      <c r="Q436" s="121" t="str" cm="1">
        <f t="array" ref="Q436">IF(COUNTA(G436:P436)=0,"",_xlfn.IFS((COUNTIF(G436:P436,"Y")+COUNTIF(G436:P436,"N/A"))=10,"Gold",(COUNTIF(G436:N436,"Y")+COUNTIF(G436:N436,"N/A"))=8,"Silver",COUNTIF(G436:J436,"Y")+COUNTIF(G436:J436,"N/A")=4,"Bronze",(COUNTIF(G436:J436,"Y")+COUNTIF(G436:J436,"N/A"))&lt;4,"Single Use"))</f>
        <v/>
      </c>
      <c r="R436" s="73"/>
      <c r="S436" s="66"/>
      <c r="T436" s="67"/>
      <c r="U436" s="67"/>
    </row>
    <row r="437" spans="1:21" ht="24.95" customHeight="1">
      <c r="A437" s="70"/>
      <c r="B437" s="71"/>
      <c r="C437" s="71"/>
      <c r="D437" s="71"/>
      <c r="E437" s="72"/>
      <c r="F437" s="75"/>
      <c r="G437" s="72"/>
      <c r="H437" s="72"/>
      <c r="I437" s="72"/>
      <c r="J437" s="72"/>
      <c r="K437" s="72"/>
      <c r="L437" s="72"/>
      <c r="M437" s="72"/>
      <c r="N437" s="72"/>
      <c r="O437" s="72"/>
      <c r="P437" s="72"/>
      <c r="Q437" s="121" t="str" cm="1">
        <f t="array" ref="Q437">IF(COUNTA(G437:P437)=0,"",_xlfn.IFS((COUNTIF(G437:P437,"Y")+COUNTIF(G437:P437,"N/A"))=10,"Gold",(COUNTIF(G437:N437,"Y")+COUNTIF(G437:N437,"N/A"))=8,"Silver",COUNTIF(G437:J437,"Y")+COUNTIF(G437:J437,"N/A")=4,"Bronze",(COUNTIF(G437:J437,"Y")+COUNTIF(G437:J437,"N/A"))&lt;4,"Single Use"))</f>
        <v/>
      </c>
      <c r="R437" s="73"/>
      <c r="S437" s="66"/>
      <c r="T437" s="67"/>
      <c r="U437" s="67"/>
    </row>
    <row r="438" spans="1:21" ht="24.95" customHeight="1">
      <c r="A438" s="70"/>
      <c r="B438" s="71"/>
      <c r="C438" s="71"/>
      <c r="D438" s="71"/>
      <c r="E438" s="72"/>
      <c r="F438" s="75"/>
      <c r="G438" s="72"/>
      <c r="H438" s="72"/>
      <c r="I438" s="72"/>
      <c r="J438" s="72"/>
      <c r="K438" s="72"/>
      <c r="L438" s="72"/>
      <c r="M438" s="72"/>
      <c r="N438" s="72"/>
      <c r="O438" s="72"/>
      <c r="P438" s="72"/>
      <c r="Q438" s="121" t="str" cm="1">
        <f t="array" ref="Q438">IF(COUNTA(G438:P438)=0,"",_xlfn.IFS((COUNTIF(G438:P438,"Y")+COUNTIF(G438:P438,"N/A"))=10,"Gold",(COUNTIF(G438:N438,"Y")+COUNTIF(G438:N438,"N/A"))=8,"Silver",COUNTIF(G438:J438,"Y")+COUNTIF(G438:J438,"N/A")=4,"Bronze",(COUNTIF(G438:J438,"Y")+COUNTIF(G438:J438,"N/A"))&lt;4,"Single Use"))</f>
        <v/>
      </c>
      <c r="R438" s="73"/>
      <c r="S438" s="66"/>
      <c r="T438" s="67"/>
      <c r="U438" s="67"/>
    </row>
    <row r="439" spans="1:21" ht="24.95" customHeight="1">
      <c r="A439" s="70"/>
      <c r="B439" s="71"/>
      <c r="C439" s="71"/>
      <c r="D439" s="71"/>
      <c r="E439" s="72"/>
      <c r="F439" s="75"/>
      <c r="G439" s="72"/>
      <c r="H439" s="72"/>
      <c r="I439" s="72"/>
      <c r="J439" s="72"/>
      <c r="K439" s="72"/>
      <c r="L439" s="72"/>
      <c r="M439" s="72"/>
      <c r="N439" s="72"/>
      <c r="O439" s="72"/>
      <c r="P439" s="72"/>
      <c r="Q439" s="121" t="str" cm="1">
        <f t="array" ref="Q439">IF(COUNTA(G439:P439)=0,"",_xlfn.IFS((COUNTIF(G439:P439,"Y")+COUNTIF(G439:P439,"N/A"))=10,"Gold",(COUNTIF(G439:N439,"Y")+COUNTIF(G439:N439,"N/A"))=8,"Silver",COUNTIF(G439:J439,"Y")+COUNTIF(G439:J439,"N/A")=4,"Bronze",(COUNTIF(G439:J439,"Y")+COUNTIF(G439:J439,"N/A"))&lt;4,"Single Use"))</f>
        <v/>
      </c>
      <c r="R439" s="73"/>
      <c r="S439" s="66"/>
      <c r="T439" s="67"/>
      <c r="U439" s="67"/>
    </row>
    <row r="440" spans="1:21" ht="24.95" customHeight="1">
      <c r="A440" s="70"/>
      <c r="B440" s="71"/>
      <c r="C440" s="71"/>
      <c r="D440" s="71"/>
      <c r="E440" s="72"/>
      <c r="F440" s="75"/>
      <c r="G440" s="72"/>
      <c r="H440" s="72"/>
      <c r="I440" s="72"/>
      <c r="J440" s="72"/>
      <c r="K440" s="72"/>
      <c r="L440" s="72"/>
      <c r="M440" s="72"/>
      <c r="N440" s="72"/>
      <c r="O440" s="72"/>
      <c r="P440" s="72"/>
      <c r="Q440" s="121" t="str" cm="1">
        <f t="array" ref="Q440">IF(COUNTA(G440:P440)=0,"",_xlfn.IFS((COUNTIF(G440:P440,"Y")+COUNTIF(G440:P440,"N/A"))=10,"Gold",(COUNTIF(G440:N440,"Y")+COUNTIF(G440:N440,"N/A"))=8,"Silver",COUNTIF(G440:J440,"Y")+COUNTIF(G440:J440,"N/A")=4,"Bronze",(COUNTIF(G440:J440,"Y")+COUNTIF(G440:J440,"N/A"))&lt;4,"Single Use"))</f>
        <v/>
      </c>
      <c r="R440" s="73"/>
      <c r="S440" s="66"/>
      <c r="T440" s="67"/>
      <c r="U440" s="67"/>
    </row>
    <row r="441" spans="1:21" ht="24.95" customHeight="1">
      <c r="A441" s="70"/>
      <c r="B441" s="71"/>
      <c r="C441" s="71"/>
      <c r="D441" s="71"/>
      <c r="E441" s="72"/>
      <c r="F441" s="75"/>
      <c r="G441" s="72"/>
      <c r="H441" s="72"/>
      <c r="I441" s="72"/>
      <c r="J441" s="72"/>
      <c r="K441" s="72"/>
      <c r="L441" s="72"/>
      <c r="M441" s="72"/>
      <c r="N441" s="72"/>
      <c r="O441" s="72"/>
      <c r="P441" s="72"/>
      <c r="Q441" s="121" t="str" cm="1">
        <f t="array" ref="Q441">IF(COUNTA(G441:P441)=0,"",_xlfn.IFS((COUNTIF(G441:P441,"Y")+COUNTIF(G441:P441,"N/A"))=10,"Gold",(COUNTIF(G441:N441,"Y")+COUNTIF(G441:N441,"N/A"))=8,"Silver",COUNTIF(G441:J441,"Y")+COUNTIF(G441:J441,"N/A")=4,"Bronze",(COUNTIF(G441:J441,"Y")+COUNTIF(G441:J441,"N/A"))&lt;4,"Single Use"))</f>
        <v/>
      </c>
      <c r="R441" s="73"/>
      <c r="S441" s="66"/>
      <c r="T441" s="67"/>
      <c r="U441" s="67"/>
    </row>
    <row r="442" spans="1:21" ht="24.95" customHeight="1">
      <c r="A442" s="70"/>
      <c r="B442" s="71"/>
      <c r="C442" s="71"/>
      <c r="D442" s="71"/>
      <c r="E442" s="72"/>
      <c r="F442" s="75"/>
      <c r="G442" s="72"/>
      <c r="H442" s="72"/>
      <c r="I442" s="72"/>
      <c r="J442" s="72"/>
      <c r="K442" s="72"/>
      <c r="L442" s="72"/>
      <c r="M442" s="72"/>
      <c r="N442" s="72"/>
      <c r="O442" s="72"/>
      <c r="P442" s="72"/>
      <c r="Q442" s="121" t="str" cm="1">
        <f t="array" ref="Q442">IF(COUNTA(G442:P442)=0,"",_xlfn.IFS((COUNTIF(G442:P442,"Y")+COUNTIF(G442:P442,"N/A"))=10,"Gold",(COUNTIF(G442:N442,"Y")+COUNTIF(G442:N442,"N/A"))=8,"Silver",COUNTIF(G442:J442,"Y")+COUNTIF(G442:J442,"N/A")=4,"Bronze",(COUNTIF(G442:J442,"Y")+COUNTIF(G442:J442,"N/A"))&lt;4,"Single Use"))</f>
        <v/>
      </c>
      <c r="R442" s="73"/>
      <c r="S442" s="66"/>
      <c r="T442" s="67"/>
      <c r="U442" s="67"/>
    </row>
    <row r="443" spans="1:21" ht="24.95" customHeight="1">
      <c r="A443" s="70"/>
      <c r="B443" s="71"/>
      <c r="C443" s="71"/>
      <c r="D443" s="71"/>
      <c r="E443" s="72"/>
      <c r="F443" s="75"/>
      <c r="G443" s="72"/>
      <c r="H443" s="72"/>
      <c r="I443" s="72"/>
      <c r="J443" s="72"/>
      <c r="K443" s="72"/>
      <c r="L443" s="72"/>
      <c r="M443" s="72"/>
      <c r="N443" s="72"/>
      <c r="O443" s="72"/>
      <c r="P443" s="72"/>
      <c r="Q443" s="121" t="str" cm="1">
        <f t="array" ref="Q443">IF(COUNTA(G443:P443)=0,"",_xlfn.IFS((COUNTIF(G443:P443,"Y")+COUNTIF(G443:P443,"N/A"))=10,"Gold",(COUNTIF(G443:N443,"Y")+COUNTIF(G443:N443,"N/A"))=8,"Silver",COUNTIF(G443:J443,"Y")+COUNTIF(G443:J443,"N/A")=4,"Bronze",(COUNTIF(G443:J443,"Y")+COUNTIF(G443:J443,"N/A"))&lt;4,"Single Use"))</f>
        <v/>
      </c>
      <c r="R443" s="73"/>
      <c r="S443" s="66"/>
      <c r="T443" s="67"/>
      <c r="U443" s="67"/>
    </row>
    <row r="444" spans="1:21" ht="24.95" customHeight="1">
      <c r="A444" s="70"/>
      <c r="B444" s="71"/>
      <c r="C444" s="71"/>
      <c r="D444" s="71"/>
      <c r="E444" s="72"/>
      <c r="F444" s="75"/>
      <c r="G444" s="72"/>
      <c r="H444" s="72"/>
      <c r="I444" s="72"/>
      <c r="J444" s="72"/>
      <c r="K444" s="72"/>
      <c r="L444" s="72"/>
      <c r="M444" s="72"/>
      <c r="N444" s="72"/>
      <c r="O444" s="72"/>
      <c r="P444" s="72"/>
      <c r="Q444" s="121" t="str" cm="1">
        <f t="array" ref="Q444">IF(COUNTA(G444:P444)=0,"",_xlfn.IFS((COUNTIF(G444:P444,"Y")+COUNTIF(G444:P444,"N/A"))=10,"Gold",(COUNTIF(G444:N444,"Y")+COUNTIF(G444:N444,"N/A"))=8,"Silver",COUNTIF(G444:J444,"Y")+COUNTIF(G444:J444,"N/A")=4,"Bronze",(COUNTIF(G444:J444,"Y")+COUNTIF(G444:J444,"N/A"))&lt;4,"Single Use"))</f>
        <v/>
      </c>
      <c r="R444" s="73"/>
      <c r="S444" s="66"/>
      <c r="T444" s="67"/>
      <c r="U444" s="67"/>
    </row>
    <row r="445" spans="1:21" ht="24.95" customHeight="1">
      <c r="A445" s="70"/>
      <c r="B445" s="71"/>
      <c r="C445" s="71"/>
      <c r="D445" s="71"/>
      <c r="E445" s="72"/>
      <c r="F445" s="75"/>
      <c r="G445" s="72"/>
      <c r="H445" s="72"/>
      <c r="I445" s="72"/>
      <c r="J445" s="72"/>
      <c r="K445" s="72"/>
      <c r="L445" s="72"/>
      <c r="M445" s="72"/>
      <c r="N445" s="72"/>
      <c r="O445" s="72"/>
      <c r="P445" s="72"/>
      <c r="Q445" s="121" t="str" cm="1">
        <f t="array" ref="Q445">IF(COUNTA(G445:P445)=0,"",_xlfn.IFS((COUNTIF(G445:P445,"Y")+COUNTIF(G445:P445,"N/A"))=10,"Gold",(COUNTIF(G445:N445,"Y")+COUNTIF(G445:N445,"N/A"))=8,"Silver",COUNTIF(G445:J445,"Y")+COUNTIF(G445:J445,"N/A")=4,"Bronze",(COUNTIF(G445:J445,"Y")+COUNTIF(G445:J445,"N/A"))&lt;4,"Single Use"))</f>
        <v/>
      </c>
      <c r="R445" s="73"/>
      <c r="S445" s="66"/>
      <c r="T445" s="67"/>
      <c r="U445" s="67"/>
    </row>
    <row r="446" spans="1:21" ht="24.95" customHeight="1">
      <c r="A446" s="70"/>
      <c r="B446" s="71"/>
      <c r="C446" s="71"/>
      <c r="D446" s="71"/>
      <c r="E446" s="72"/>
      <c r="F446" s="75"/>
      <c r="G446" s="72"/>
      <c r="H446" s="72"/>
      <c r="I446" s="72"/>
      <c r="J446" s="72"/>
      <c r="K446" s="72"/>
      <c r="L446" s="72"/>
      <c r="M446" s="72"/>
      <c r="N446" s="72"/>
      <c r="O446" s="72"/>
      <c r="P446" s="72"/>
      <c r="Q446" s="121" t="str" cm="1">
        <f t="array" ref="Q446">IF(COUNTA(G446:P446)=0,"",_xlfn.IFS((COUNTIF(G446:P446,"Y")+COUNTIF(G446:P446,"N/A"))=10,"Gold",(COUNTIF(G446:N446,"Y")+COUNTIF(G446:N446,"N/A"))=8,"Silver",COUNTIF(G446:J446,"Y")+COUNTIF(G446:J446,"N/A")=4,"Bronze",(COUNTIF(G446:J446,"Y")+COUNTIF(G446:J446,"N/A"))&lt;4,"Single Use"))</f>
        <v/>
      </c>
      <c r="R446" s="73"/>
      <c r="S446" s="66"/>
      <c r="T446" s="67"/>
      <c r="U446" s="67"/>
    </row>
    <row r="447" spans="1:21" ht="24.95" customHeight="1">
      <c r="A447" s="70"/>
      <c r="B447" s="71"/>
      <c r="C447" s="71"/>
      <c r="D447" s="71"/>
      <c r="E447" s="72"/>
      <c r="F447" s="75"/>
      <c r="G447" s="72"/>
      <c r="H447" s="72"/>
      <c r="I447" s="72"/>
      <c r="J447" s="72"/>
      <c r="K447" s="72"/>
      <c r="L447" s="72"/>
      <c r="M447" s="72"/>
      <c r="N447" s="72"/>
      <c r="O447" s="72"/>
      <c r="P447" s="72"/>
      <c r="Q447" s="121" t="str" cm="1">
        <f t="array" ref="Q447">IF(COUNTA(G447:P447)=0,"",_xlfn.IFS((COUNTIF(G447:P447,"Y")+COUNTIF(G447:P447,"N/A"))=10,"Gold",(COUNTIF(G447:N447,"Y")+COUNTIF(G447:N447,"N/A"))=8,"Silver",COUNTIF(G447:J447,"Y")+COUNTIF(G447:J447,"N/A")=4,"Bronze",(COUNTIF(G447:J447,"Y")+COUNTIF(G447:J447,"N/A"))&lt;4,"Single Use"))</f>
        <v/>
      </c>
      <c r="R447" s="73"/>
      <c r="S447" s="66"/>
      <c r="T447" s="67"/>
      <c r="U447" s="67"/>
    </row>
    <row r="448" spans="1:21" ht="24.95" customHeight="1">
      <c r="A448" s="70"/>
      <c r="B448" s="71"/>
      <c r="C448" s="71"/>
      <c r="D448" s="71"/>
      <c r="E448" s="72"/>
      <c r="F448" s="75"/>
      <c r="G448" s="72"/>
      <c r="H448" s="72"/>
      <c r="I448" s="72"/>
      <c r="J448" s="72"/>
      <c r="K448" s="72"/>
      <c r="L448" s="72"/>
      <c r="M448" s="72"/>
      <c r="N448" s="72"/>
      <c r="O448" s="72"/>
      <c r="P448" s="72"/>
      <c r="Q448" s="121" t="str" cm="1">
        <f t="array" ref="Q448">IF(COUNTA(G448:P448)=0,"",_xlfn.IFS((COUNTIF(G448:P448,"Y")+COUNTIF(G448:P448,"N/A"))=10,"Gold",(COUNTIF(G448:N448,"Y")+COUNTIF(G448:N448,"N/A"))=8,"Silver",COUNTIF(G448:J448,"Y")+COUNTIF(G448:J448,"N/A")=4,"Bronze",(COUNTIF(G448:J448,"Y")+COUNTIF(G448:J448,"N/A"))&lt;4,"Single Use"))</f>
        <v/>
      </c>
      <c r="R448" s="73"/>
      <c r="S448" s="66"/>
      <c r="T448" s="67"/>
      <c r="U448" s="67"/>
    </row>
    <row r="449" spans="1:21" ht="24.95" customHeight="1">
      <c r="A449" s="70"/>
      <c r="B449" s="71"/>
      <c r="C449" s="71"/>
      <c r="D449" s="71"/>
      <c r="E449" s="72"/>
      <c r="F449" s="75"/>
      <c r="G449" s="72"/>
      <c r="H449" s="72"/>
      <c r="I449" s="72"/>
      <c r="J449" s="72"/>
      <c r="K449" s="72"/>
      <c r="L449" s="72"/>
      <c r="M449" s="72"/>
      <c r="N449" s="72"/>
      <c r="O449" s="72"/>
      <c r="P449" s="72"/>
      <c r="Q449" s="121" t="str" cm="1">
        <f t="array" ref="Q449">IF(COUNTA(G449:P449)=0,"",_xlfn.IFS((COUNTIF(G449:P449,"Y")+COUNTIF(G449:P449,"N/A"))=10,"Gold",(COUNTIF(G449:N449,"Y")+COUNTIF(G449:N449,"N/A"))=8,"Silver",COUNTIF(G449:J449,"Y")+COUNTIF(G449:J449,"N/A")=4,"Bronze",(COUNTIF(G449:J449,"Y")+COUNTIF(G449:J449,"N/A"))&lt;4,"Single Use"))</f>
        <v/>
      </c>
      <c r="R449" s="73"/>
      <c r="S449" s="66"/>
      <c r="T449" s="67"/>
      <c r="U449" s="67"/>
    </row>
    <row r="450" spans="1:21" ht="24.95" customHeight="1">
      <c r="A450" s="70"/>
      <c r="B450" s="71"/>
      <c r="C450" s="71"/>
      <c r="D450" s="71"/>
      <c r="E450" s="72"/>
      <c r="F450" s="75"/>
      <c r="G450" s="72"/>
      <c r="H450" s="72"/>
      <c r="I450" s="72"/>
      <c r="J450" s="72"/>
      <c r="K450" s="72"/>
      <c r="L450" s="72"/>
      <c r="M450" s="72"/>
      <c r="N450" s="72"/>
      <c r="O450" s="72"/>
      <c r="P450" s="72"/>
      <c r="Q450" s="121" t="str" cm="1">
        <f t="array" ref="Q450">IF(COUNTA(G450:P450)=0,"",_xlfn.IFS((COUNTIF(G450:P450,"Y")+COUNTIF(G450:P450,"N/A"))=10,"Gold",(COUNTIF(G450:N450,"Y")+COUNTIF(G450:N450,"N/A"))=8,"Silver",COUNTIF(G450:J450,"Y")+COUNTIF(G450:J450,"N/A")=4,"Bronze",(COUNTIF(G450:J450,"Y")+COUNTIF(G450:J450,"N/A"))&lt;4,"Single Use"))</f>
        <v/>
      </c>
      <c r="R450" s="73"/>
      <c r="S450" s="66"/>
      <c r="T450" s="67"/>
      <c r="U450" s="67"/>
    </row>
    <row r="451" spans="1:21" ht="24.95" customHeight="1">
      <c r="A451" s="70"/>
      <c r="B451" s="71"/>
      <c r="C451" s="71"/>
      <c r="D451" s="71"/>
      <c r="E451" s="72"/>
      <c r="F451" s="75"/>
      <c r="G451" s="72"/>
      <c r="H451" s="72"/>
      <c r="I451" s="72"/>
      <c r="J451" s="72"/>
      <c r="K451" s="72"/>
      <c r="L451" s="72"/>
      <c r="M451" s="72"/>
      <c r="N451" s="72"/>
      <c r="O451" s="72"/>
      <c r="P451" s="72"/>
      <c r="Q451" s="121" t="str" cm="1">
        <f t="array" ref="Q451">IF(COUNTA(G451:P451)=0,"",_xlfn.IFS((COUNTIF(G451:P451,"Y")+COUNTIF(G451:P451,"N/A"))=10,"Gold",(COUNTIF(G451:N451,"Y")+COUNTIF(G451:N451,"N/A"))=8,"Silver",COUNTIF(G451:J451,"Y")+COUNTIF(G451:J451,"N/A")=4,"Bronze",(COUNTIF(G451:J451,"Y")+COUNTIF(G451:J451,"N/A"))&lt;4,"Single Use"))</f>
        <v/>
      </c>
      <c r="R451" s="73"/>
      <c r="S451" s="66"/>
      <c r="T451" s="67"/>
      <c r="U451" s="67"/>
    </row>
    <row r="452" spans="1:21" ht="24.95" customHeight="1">
      <c r="A452" s="70"/>
      <c r="B452" s="71"/>
      <c r="C452" s="71"/>
      <c r="D452" s="71"/>
      <c r="E452" s="72"/>
      <c r="F452" s="75"/>
      <c r="G452" s="72"/>
      <c r="H452" s="72"/>
      <c r="I452" s="72"/>
      <c r="J452" s="72"/>
      <c r="K452" s="72"/>
      <c r="L452" s="72"/>
      <c r="M452" s="72"/>
      <c r="N452" s="72"/>
      <c r="O452" s="72"/>
      <c r="P452" s="72"/>
      <c r="Q452" s="121" t="str" cm="1">
        <f t="array" ref="Q452">IF(COUNTA(G452:P452)=0,"",_xlfn.IFS((COUNTIF(G452:P452,"Y")+COUNTIF(G452:P452,"N/A"))=10,"Gold",(COUNTIF(G452:N452,"Y")+COUNTIF(G452:N452,"N/A"))=8,"Silver",COUNTIF(G452:J452,"Y")+COUNTIF(G452:J452,"N/A")=4,"Bronze",(COUNTIF(G452:J452,"Y")+COUNTIF(G452:J452,"N/A"))&lt;4,"Single Use"))</f>
        <v/>
      </c>
      <c r="R452" s="73"/>
      <c r="S452" s="66"/>
      <c r="T452" s="67"/>
      <c r="U452" s="67"/>
    </row>
    <row r="453" spans="1:21" ht="24.95" customHeight="1">
      <c r="A453" s="70"/>
      <c r="B453" s="71"/>
      <c r="C453" s="71"/>
      <c r="D453" s="71"/>
      <c r="E453" s="72"/>
      <c r="F453" s="75"/>
      <c r="G453" s="72"/>
      <c r="H453" s="72"/>
      <c r="I453" s="72"/>
      <c r="J453" s="72"/>
      <c r="K453" s="72"/>
      <c r="L453" s="72"/>
      <c r="M453" s="72"/>
      <c r="N453" s="72"/>
      <c r="O453" s="72"/>
      <c r="P453" s="72"/>
      <c r="Q453" s="121" t="str" cm="1">
        <f t="array" ref="Q453">IF(COUNTA(G453:P453)=0,"",_xlfn.IFS((COUNTIF(G453:P453,"Y")+COUNTIF(G453:P453,"N/A"))=10,"Gold",(COUNTIF(G453:N453,"Y")+COUNTIF(G453:N453,"N/A"))=8,"Silver",COUNTIF(G453:J453,"Y")+COUNTIF(G453:J453,"N/A")=4,"Bronze",(COUNTIF(G453:J453,"Y")+COUNTIF(G453:J453,"N/A"))&lt;4,"Single Use"))</f>
        <v/>
      </c>
      <c r="R453" s="73"/>
      <c r="S453" s="66"/>
      <c r="T453" s="67"/>
      <c r="U453" s="67"/>
    </row>
    <row r="454" spans="1:21" ht="24.95" customHeight="1">
      <c r="A454" s="70"/>
      <c r="B454" s="71"/>
      <c r="C454" s="71"/>
      <c r="D454" s="71"/>
      <c r="E454" s="72"/>
      <c r="F454" s="75"/>
      <c r="G454" s="72"/>
      <c r="H454" s="72"/>
      <c r="I454" s="72"/>
      <c r="J454" s="72"/>
      <c r="K454" s="72"/>
      <c r="L454" s="72"/>
      <c r="M454" s="72"/>
      <c r="N454" s="72"/>
      <c r="O454" s="72"/>
      <c r="P454" s="72"/>
      <c r="Q454" s="121" t="str" cm="1">
        <f t="array" ref="Q454">IF(COUNTA(G454:P454)=0,"",_xlfn.IFS((COUNTIF(G454:P454,"Y")+COUNTIF(G454:P454,"N/A"))=10,"Gold",(COUNTIF(G454:N454,"Y")+COUNTIF(G454:N454,"N/A"))=8,"Silver",COUNTIF(G454:J454,"Y")+COUNTIF(G454:J454,"N/A")=4,"Bronze",(COUNTIF(G454:J454,"Y")+COUNTIF(G454:J454,"N/A"))&lt;4,"Single Use"))</f>
        <v/>
      </c>
      <c r="R454" s="73"/>
      <c r="S454" s="66"/>
      <c r="T454" s="67"/>
      <c r="U454" s="67"/>
    </row>
    <row r="455" spans="1:21" ht="24.95" customHeight="1">
      <c r="A455" s="70"/>
      <c r="B455" s="71"/>
      <c r="C455" s="71"/>
      <c r="D455" s="71"/>
      <c r="E455" s="72"/>
      <c r="F455" s="75"/>
      <c r="G455" s="72"/>
      <c r="H455" s="72"/>
      <c r="I455" s="72"/>
      <c r="J455" s="72"/>
      <c r="K455" s="72"/>
      <c r="L455" s="72"/>
      <c r="M455" s="72"/>
      <c r="N455" s="72"/>
      <c r="O455" s="72"/>
      <c r="P455" s="72"/>
      <c r="Q455" s="121" t="str" cm="1">
        <f t="array" ref="Q455">IF(COUNTA(G455:P455)=0,"",_xlfn.IFS((COUNTIF(G455:P455,"Y")+COUNTIF(G455:P455,"N/A"))=10,"Gold",(COUNTIF(G455:N455,"Y")+COUNTIF(G455:N455,"N/A"))=8,"Silver",COUNTIF(G455:J455,"Y")+COUNTIF(G455:J455,"N/A")=4,"Bronze",(COUNTIF(G455:J455,"Y")+COUNTIF(G455:J455,"N/A"))&lt;4,"Single Use"))</f>
        <v/>
      </c>
      <c r="R455" s="73"/>
      <c r="S455" s="66"/>
      <c r="T455" s="67"/>
      <c r="U455" s="67"/>
    </row>
    <row r="456" spans="1:21" ht="24.95" customHeight="1">
      <c r="A456" s="70"/>
      <c r="B456" s="71"/>
      <c r="C456" s="71"/>
      <c r="D456" s="71"/>
      <c r="E456" s="72"/>
      <c r="F456" s="75"/>
      <c r="G456" s="72"/>
      <c r="H456" s="72"/>
      <c r="I456" s="72"/>
      <c r="J456" s="72"/>
      <c r="K456" s="72"/>
      <c r="L456" s="72"/>
      <c r="M456" s="72"/>
      <c r="N456" s="72"/>
      <c r="O456" s="72"/>
      <c r="P456" s="72"/>
      <c r="Q456" s="121" t="str" cm="1">
        <f t="array" ref="Q456">IF(COUNTA(G456:P456)=0,"",_xlfn.IFS((COUNTIF(G456:P456,"Y")+COUNTIF(G456:P456,"N/A"))=10,"Gold",(COUNTIF(G456:N456,"Y")+COUNTIF(G456:N456,"N/A"))=8,"Silver",COUNTIF(G456:J456,"Y")+COUNTIF(G456:J456,"N/A")=4,"Bronze",(COUNTIF(G456:J456,"Y")+COUNTIF(G456:J456,"N/A"))&lt;4,"Single Use"))</f>
        <v/>
      </c>
      <c r="R456" s="73"/>
      <c r="S456" s="66"/>
      <c r="T456" s="67"/>
      <c r="U456" s="67"/>
    </row>
    <row r="457" spans="1:21" ht="24.95" customHeight="1">
      <c r="A457" s="70"/>
      <c r="B457" s="71"/>
      <c r="C457" s="71"/>
      <c r="D457" s="71"/>
      <c r="E457" s="72"/>
      <c r="F457" s="75"/>
      <c r="G457" s="72"/>
      <c r="H457" s="72"/>
      <c r="I457" s="72"/>
      <c r="J457" s="72"/>
      <c r="K457" s="72"/>
      <c r="L457" s="72"/>
      <c r="M457" s="72"/>
      <c r="N457" s="72"/>
      <c r="O457" s="72"/>
      <c r="P457" s="72"/>
      <c r="Q457" s="121" t="str" cm="1">
        <f t="array" ref="Q457">IF(COUNTA(G457:P457)=0,"",_xlfn.IFS((COUNTIF(G457:P457,"Y")+COUNTIF(G457:P457,"N/A"))=10,"Gold",(COUNTIF(G457:N457,"Y")+COUNTIF(G457:N457,"N/A"))=8,"Silver",COUNTIF(G457:J457,"Y")+COUNTIF(G457:J457,"N/A")=4,"Bronze",(COUNTIF(G457:J457,"Y")+COUNTIF(G457:J457,"N/A"))&lt;4,"Single Use"))</f>
        <v/>
      </c>
      <c r="R457" s="73"/>
      <c r="S457" s="66"/>
      <c r="T457" s="67"/>
      <c r="U457" s="67"/>
    </row>
    <row r="458" spans="1:21" ht="24.95" customHeight="1">
      <c r="A458" s="70"/>
      <c r="B458" s="71"/>
      <c r="C458" s="71"/>
      <c r="D458" s="71"/>
      <c r="E458" s="72"/>
      <c r="F458" s="75"/>
      <c r="G458" s="72"/>
      <c r="H458" s="72"/>
      <c r="I458" s="72"/>
      <c r="J458" s="72"/>
      <c r="K458" s="72"/>
      <c r="L458" s="72"/>
      <c r="M458" s="72"/>
      <c r="N458" s="72"/>
      <c r="O458" s="72"/>
      <c r="P458" s="72"/>
      <c r="Q458" s="121" t="str" cm="1">
        <f t="array" ref="Q458">IF(COUNTA(G458:P458)=0,"",_xlfn.IFS((COUNTIF(G458:P458,"Y")+COUNTIF(G458:P458,"N/A"))=10,"Gold",(COUNTIF(G458:N458,"Y")+COUNTIF(G458:N458,"N/A"))=8,"Silver",COUNTIF(G458:J458,"Y")+COUNTIF(G458:J458,"N/A")=4,"Bronze",(COUNTIF(G458:J458,"Y")+COUNTIF(G458:J458,"N/A"))&lt;4,"Single Use"))</f>
        <v/>
      </c>
      <c r="R458" s="73"/>
      <c r="S458" s="66"/>
      <c r="T458" s="67"/>
      <c r="U458" s="67"/>
    </row>
    <row r="459" spans="1:21" ht="24.95" customHeight="1">
      <c r="A459" s="70"/>
      <c r="B459" s="71"/>
      <c r="C459" s="71"/>
      <c r="D459" s="71"/>
      <c r="E459" s="72"/>
      <c r="F459" s="75"/>
      <c r="G459" s="72"/>
      <c r="H459" s="72"/>
      <c r="I459" s="72"/>
      <c r="J459" s="72"/>
      <c r="K459" s="72"/>
      <c r="L459" s="72"/>
      <c r="M459" s="72"/>
      <c r="N459" s="72"/>
      <c r="O459" s="72"/>
      <c r="P459" s="72"/>
      <c r="Q459" s="121" t="str" cm="1">
        <f t="array" ref="Q459">IF(COUNTA(G459:P459)=0,"",_xlfn.IFS((COUNTIF(G459:P459,"Y")+COUNTIF(G459:P459,"N/A"))=10,"Gold",(COUNTIF(G459:N459,"Y")+COUNTIF(G459:N459,"N/A"))=8,"Silver",COUNTIF(G459:J459,"Y")+COUNTIF(G459:J459,"N/A")=4,"Bronze",(COUNTIF(G459:J459,"Y")+COUNTIF(G459:J459,"N/A"))&lt;4,"Single Use"))</f>
        <v/>
      </c>
      <c r="R459" s="73"/>
      <c r="S459" s="66"/>
      <c r="T459" s="67"/>
      <c r="U459" s="67"/>
    </row>
    <row r="460" spans="1:21" ht="24.95" customHeight="1">
      <c r="A460" s="70"/>
      <c r="B460" s="71"/>
      <c r="C460" s="71"/>
      <c r="D460" s="71"/>
      <c r="E460" s="72"/>
      <c r="F460" s="75"/>
      <c r="G460" s="72"/>
      <c r="H460" s="72"/>
      <c r="I460" s="72"/>
      <c r="J460" s="72"/>
      <c r="K460" s="72"/>
      <c r="L460" s="72"/>
      <c r="M460" s="72"/>
      <c r="N460" s="72"/>
      <c r="O460" s="72"/>
      <c r="P460" s="72"/>
      <c r="Q460" s="121" t="str" cm="1">
        <f t="array" ref="Q460">IF(COUNTA(G460:P460)=0,"",_xlfn.IFS((COUNTIF(G460:P460,"Y")+COUNTIF(G460:P460,"N/A"))=10,"Gold",(COUNTIF(G460:N460,"Y")+COUNTIF(G460:N460,"N/A"))=8,"Silver",COUNTIF(G460:J460,"Y")+COUNTIF(G460:J460,"N/A")=4,"Bronze",(COUNTIF(G460:J460,"Y")+COUNTIF(G460:J460,"N/A"))&lt;4,"Single Use"))</f>
        <v/>
      </c>
      <c r="R460" s="73"/>
      <c r="S460" s="66"/>
      <c r="T460" s="67"/>
      <c r="U460" s="67"/>
    </row>
    <row r="461" spans="1:21" ht="24.95" customHeight="1">
      <c r="A461" s="70"/>
      <c r="B461" s="71"/>
      <c r="C461" s="71"/>
      <c r="D461" s="71"/>
      <c r="E461" s="72"/>
      <c r="F461" s="75"/>
      <c r="G461" s="72"/>
      <c r="H461" s="72"/>
      <c r="I461" s="72"/>
      <c r="J461" s="72"/>
      <c r="K461" s="72"/>
      <c r="L461" s="72"/>
      <c r="M461" s="72"/>
      <c r="N461" s="72"/>
      <c r="O461" s="72"/>
      <c r="P461" s="72"/>
      <c r="Q461" s="121" t="str" cm="1">
        <f t="array" ref="Q461">IF(COUNTA(G461:P461)=0,"",_xlfn.IFS((COUNTIF(G461:P461,"Y")+COUNTIF(G461:P461,"N/A"))=10,"Gold",(COUNTIF(G461:N461,"Y")+COUNTIF(G461:N461,"N/A"))=8,"Silver",COUNTIF(G461:J461,"Y")+COUNTIF(G461:J461,"N/A")=4,"Bronze",(COUNTIF(G461:J461,"Y")+COUNTIF(G461:J461,"N/A"))&lt;4,"Single Use"))</f>
        <v/>
      </c>
      <c r="R461" s="73"/>
      <c r="S461" s="66"/>
      <c r="T461" s="67"/>
      <c r="U461" s="67"/>
    </row>
    <row r="462" spans="1:21" ht="24.95" customHeight="1">
      <c r="A462" s="70"/>
      <c r="B462" s="71"/>
      <c r="C462" s="71"/>
      <c r="D462" s="71"/>
      <c r="E462" s="72"/>
      <c r="F462" s="75"/>
      <c r="G462" s="72"/>
      <c r="H462" s="72"/>
      <c r="I462" s="72"/>
      <c r="J462" s="72"/>
      <c r="K462" s="72"/>
      <c r="L462" s="72"/>
      <c r="M462" s="72"/>
      <c r="N462" s="72"/>
      <c r="O462" s="72"/>
      <c r="P462" s="72"/>
      <c r="Q462" s="121" t="str" cm="1">
        <f t="array" ref="Q462">IF(COUNTA(G462:P462)=0,"",_xlfn.IFS((COUNTIF(G462:P462,"Y")+COUNTIF(G462:P462,"N/A"))=10,"Gold",(COUNTIF(G462:N462,"Y")+COUNTIF(G462:N462,"N/A"))=8,"Silver",COUNTIF(G462:J462,"Y")+COUNTIF(G462:J462,"N/A")=4,"Bronze",(COUNTIF(G462:J462,"Y")+COUNTIF(G462:J462,"N/A"))&lt;4,"Single Use"))</f>
        <v/>
      </c>
      <c r="R462" s="73"/>
      <c r="S462" s="66"/>
      <c r="T462" s="67"/>
      <c r="U462" s="67"/>
    </row>
    <row r="463" spans="1:21" ht="24.95" customHeight="1">
      <c r="A463" s="70"/>
      <c r="B463" s="71"/>
      <c r="C463" s="71"/>
      <c r="D463" s="71"/>
      <c r="E463" s="72"/>
      <c r="F463" s="75"/>
      <c r="G463" s="72"/>
      <c r="H463" s="72"/>
      <c r="I463" s="72"/>
      <c r="J463" s="72"/>
      <c r="K463" s="72"/>
      <c r="L463" s="72"/>
      <c r="M463" s="72"/>
      <c r="N463" s="72"/>
      <c r="O463" s="72"/>
      <c r="P463" s="72"/>
      <c r="Q463" s="121" t="str" cm="1">
        <f t="array" ref="Q463">IF(COUNTA(G463:P463)=0,"",_xlfn.IFS((COUNTIF(G463:P463,"Y")+COUNTIF(G463:P463,"N/A"))=10,"Gold",(COUNTIF(G463:N463,"Y")+COUNTIF(G463:N463,"N/A"))=8,"Silver",COUNTIF(G463:J463,"Y")+COUNTIF(G463:J463,"N/A")=4,"Bronze",(COUNTIF(G463:J463,"Y")+COUNTIF(G463:J463,"N/A"))&lt;4,"Single Use"))</f>
        <v/>
      </c>
      <c r="R463" s="73"/>
      <c r="S463" s="66"/>
      <c r="T463" s="67"/>
      <c r="U463" s="67"/>
    </row>
    <row r="464" spans="1:21" ht="24.95" customHeight="1">
      <c r="A464" s="70"/>
      <c r="B464" s="71"/>
      <c r="C464" s="71"/>
      <c r="D464" s="71"/>
      <c r="E464" s="72"/>
      <c r="F464" s="75"/>
      <c r="G464" s="72"/>
      <c r="H464" s="72"/>
      <c r="I464" s="72"/>
      <c r="J464" s="72"/>
      <c r="K464" s="72"/>
      <c r="L464" s="72"/>
      <c r="M464" s="72"/>
      <c r="N464" s="72"/>
      <c r="O464" s="72"/>
      <c r="P464" s="72"/>
      <c r="Q464" s="121" t="str" cm="1">
        <f t="array" ref="Q464">IF(COUNTA(G464:P464)=0,"",_xlfn.IFS((COUNTIF(G464:P464,"Y")+COUNTIF(G464:P464,"N/A"))=10,"Gold",(COUNTIF(G464:N464,"Y")+COUNTIF(G464:N464,"N/A"))=8,"Silver",COUNTIF(G464:J464,"Y")+COUNTIF(G464:J464,"N/A")=4,"Bronze",(COUNTIF(G464:J464,"Y")+COUNTIF(G464:J464,"N/A"))&lt;4,"Single Use"))</f>
        <v/>
      </c>
      <c r="R464" s="73"/>
      <c r="S464" s="66"/>
      <c r="T464" s="67"/>
      <c r="U464" s="67"/>
    </row>
    <row r="465" spans="1:21" ht="24.95" customHeight="1">
      <c r="A465" s="70"/>
      <c r="B465" s="71"/>
      <c r="C465" s="71"/>
      <c r="D465" s="71"/>
      <c r="E465" s="72"/>
      <c r="F465" s="75"/>
      <c r="G465" s="72"/>
      <c r="H465" s="72"/>
      <c r="I465" s="72"/>
      <c r="J465" s="72"/>
      <c r="K465" s="72"/>
      <c r="L465" s="72"/>
      <c r="M465" s="72"/>
      <c r="N465" s="72"/>
      <c r="O465" s="72"/>
      <c r="P465" s="72"/>
      <c r="Q465" s="121" t="str" cm="1">
        <f t="array" ref="Q465">IF(COUNTA(G465:P465)=0,"",_xlfn.IFS((COUNTIF(G465:P465,"Y")+COUNTIF(G465:P465,"N/A"))=10,"Gold",(COUNTIF(G465:N465,"Y")+COUNTIF(G465:N465,"N/A"))=8,"Silver",COUNTIF(G465:J465,"Y")+COUNTIF(G465:J465,"N/A")=4,"Bronze",(COUNTIF(G465:J465,"Y")+COUNTIF(G465:J465,"N/A"))&lt;4,"Single Use"))</f>
        <v/>
      </c>
      <c r="R465" s="73"/>
      <c r="S465" s="66"/>
      <c r="T465" s="67"/>
      <c r="U465" s="67"/>
    </row>
    <row r="466" spans="1:21" ht="24.95" customHeight="1">
      <c r="A466" s="70"/>
      <c r="B466" s="71"/>
      <c r="C466" s="71"/>
      <c r="D466" s="71"/>
      <c r="E466" s="72"/>
      <c r="F466" s="75"/>
      <c r="G466" s="72"/>
      <c r="H466" s="72"/>
      <c r="I466" s="72"/>
      <c r="J466" s="72"/>
      <c r="K466" s="72"/>
      <c r="L466" s="72"/>
      <c r="M466" s="72"/>
      <c r="N466" s="72"/>
      <c r="O466" s="72"/>
      <c r="P466" s="72"/>
      <c r="Q466" s="121" t="str" cm="1">
        <f t="array" ref="Q466">IF(COUNTA(G466:P466)=0,"",_xlfn.IFS((COUNTIF(G466:P466,"Y")+COUNTIF(G466:P466,"N/A"))=10,"Gold",(COUNTIF(G466:N466,"Y")+COUNTIF(G466:N466,"N/A"))=8,"Silver",COUNTIF(G466:J466,"Y")+COUNTIF(G466:J466,"N/A")=4,"Bronze",(COUNTIF(G466:J466,"Y")+COUNTIF(G466:J466,"N/A"))&lt;4,"Single Use"))</f>
        <v/>
      </c>
      <c r="R466" s="73"/>
      <c r="S466" s="66"/>
      <c r="T466" s="67"/>
      <c r="U466" s="67"/>
    </row>
    <row r="467" spans="1:21" ht="24.95" customHeight="1">
      <c r="A467" s="70"/>
      <c r="B467" s="71"/>
      <c r="C467" s="71"/>
      <c r="D467" s="71"/>
      <c r="E467" s="72"/>
      <c r="F467" s="75"/>
      <c r="G467" s="72"/>
      <c r="H467" s="72"/>
      <c r="I467" s="72"/>
      <c r="J467" s="72"/>
      <c r="K467" s="72"/>
      <c r="L467" s="72"/>
      <c r="M467" s="72"/>
      <c r="N467" s="72"/>
      <c r="O467" s="72"/>
      <c r="P467" s="72"/>
      <c r="Q467" s="121" t="str" cm="1">
        <f t="array" ref="Q467">IF(COUNTA(G467:P467)=0,"",_xlfn.IFS((COUNTIF(G467:P467,"Y")+COUNTIF(G467:P467,"N/A"))=10,"Gold",(COUNTIF(G467:N467,"Y")+COUNTIF(G467:N467,"N/A"))=8,"Silver",COUNTIF(G467:J467,"Y")+COUNTIF(G467:J467,"N/A")=4,"Bronze",(COUNTIF(G467:J467,"Y")+COUNTIF(G467:J467,"N/A"))&lt;4,"Single Use"))</f>
        <v/>
      </c>
      <c r="R467" s="73"/>
      <c r="S467" s="66"/>
      <c r="T467" s="67"/>
      <c r="U467" s="67"/>
    </row>
    <row r="468" spans="1:21" ht="24.95" customHeight="1">
      <c r="A468" s="70"/>
      <c r="B468" s="71"/>
      <c r="C468" s="71"/>
      <c r="D468" s="71"/>
      <c r="E468" s="72"/>
      <c r="F468" s="75"/>
      <c r="G468" s="72"/>
      <c r="H468" s="72"/>
      <c r="I468" s="72"/>
      <c r="J468" s="72"/>
      <c r="K468" s="72"/>
      <c r="L468" s="72"/>
      <c r="M468" s="72"/>
      <c r="N468" s="72"/>
      <c r="O468" s="72"/>
      <c r="P468" s="72"/>
      <c r="Q468" s="121" t="str" cm="1">
        <f t="array" ref="Q468">IF(COUNTA(G468:P468)=0,"",_xlfn.IFS((COUNTIF(G468:P468,"Y")+COUNTIF(G468:P468,"N/A"))=10,"Gold",(COUNTIF(G468:N468,"Y")+COUNTIF(G468:N468,"N/A"))=8,"Silver",COUNTIF(G468:J468,"Y")+COUNTIF(G468:J468,"N/A")=4,"Bronze",(COUNTIF(G468:J468,"Y")+COUNTIF(G468:J468,"N/A"))&lt;4,"Single Use"))</f>
        <v/>
      </c>
      <c r="R468" s="73"/>
      <c r="S468" s="66"/>
      <c r="T468" s="67"/>
      <c r="U468" s="67"/>
    </row>
    <row r="469" spans="1:21" ht="24.95" customHeight="1">
      <c r="A469" s="70"/>
      <c r="B469" s="71"/>
      <c r="C469" s="71"/>
      <c r="D469" s="71"/>
      <c r="E469" s="72"/>
      <c r="F469" s="75"/>
      <c r="G469" s="72"/>
      <c r="H469" s="72"/>
      <c r="I469" s="72"/>
      <c r="J469" s="72"/>
      <c r="K469" s="72"/>
      <c r="L469" s="72"/>
      <c r="M469" s="72"/>
      <c r="N469" s="72"/>
      <c r="O469" s="72"/>
      <c r="P469" s="72"/>
      <c r="Q469" s="121" t="str" cm="1">
        <f t="array" ref="Q469">IF(COUNTA(G469:P469)=0,"",_xlfn.IFS((COUNTIF(G469:P469,"Y")+COUNTIF(G469:P469,"N/A"))=10,"Gold",(COUNTIF(G469:N469,"Y")+COUNTIF(G469:N469,"N/A"))=8,"Silver",COUNTIF(G469:J469,"Y")+COUNTIF(G469:J469,"N/A")=4,"Bronze",(COUNTIF(G469:J469,"Y")+COUNTIF(G469:J469,"N/A"))&lt;4,"Single Use"))</f>
        <v/>
      </c>
      <c r="R469" s="73"/>
      <c r="S469" s="66"/>
      <c r="T469" s="67"/>
      <c r="U469" s="67"/>
    </row>
    <row r="470" spans="1:21" ht="24.95" customHeight="1">
      <c r="A470" s="70"/>
      <c r="B470" s="71"/>
      <c r="C470" s="71"/>
      <c r="D470" s="71"/>
      <c r="E470" s="72"/>
      <c r="F470" s="75"/>
      <c r="G470" s="72"/>
      <c r="H470" s="72"/>
      <c r="I470" s="72"/>
      <c r="J470" s="72"/>
      <c r="K470" s="72"/>
      <c r="L470" s="72"/>
      <c r="M470" s="72"/>
      <c r="N470" s="72"/>
      <c r="O470" s="72"/>
      <c r="P470" s="72"/>
      <c r="Q470" s="121" t="str" cm="1">
        <f t="array" ref="Q470">IF(COUNTA(G470:P470)=0,"",_xlfn.IFS((COUNTIF(G470:P470,"Y")+COUNTIF(G470:P470,"N/A"))=10,"Gold",(COUNTIF(G470:N470,"Y")+COUNTIF(G470:N470,"N/A"))=8,"Silver",COUNTIF(G470:J470,"Y")+COUNTIF(G470:J470,"N/A")=4,"Bronze",(COUNTIF(G470:J470,"Y")+COUNTIF(G470:J470,"N/A"))&lt;4,"Single Use"))</f>
        <v/>
      </c>
      <c r="R470" s="73"/>
      <c r="S470" s="66"/>
      <c r="T470" s="67"/>
      <c r="U470" s="67"/>
    </row>
    <row r="471" spans="1:21" ht="24.95" customHeight="1">
      <c r="A471" s="70"/>
      <c r="B471" s="71"/>
      <c r="C471" s="71"/>
      <c r="D471" s="71"/>
      <c r="E471" s="72"/>
      <c r="F471" s="75"/>
      <c r="G471" s="72"/>
      <c r="H471" s="72"/>
      <c r="I471" s="72"/>
      <c r="J471" s="72"/>
      <c r="K471" s="72"/>
      <c r="L471" s="72"/>
      <c r="M471" s="72"/>
      <c r="N471" s="72"/>
      <c r="O471" s="72"/>
      <c r="P471" s="72"/>
      <c r="Q471" s="121" t="str" cm="1">
        <f t="array" ref="Q471">IF(COUNTA(G471:P471)=0,"",_xlfn.IFS((COUNTIF(G471:P471,"Y")+COUNTIF(G471:P471,"N/A"))=10,"Gold",(COUNTIF(G471:N471,"Y")+COUNTIF(G471:N471,"N/A"))=8,"Silver",COUNTIF(G471:J471,"Y")+COUNTIF(G471:J471,"N/A")=4,"Bronze",(COUNTIF(G471:J471,"Y")+COUNTIF(G471:J471,"N/A"))&lt;4,"Single Use"))</f>
        <v/>
      </c>
      <c r="R471" s="73"/>
      <c r="S471" s="66"/>
      <c r="T471" s="67"/>
      <c r="U471" s="67"/>
    </row>
    <row r="472" spans="1:21" ht="24.95" customHeight="1">
      <c r="A472" s="70"/>
      <c r="B472" s="71"/>
      <c r="C472" s="71"/>
      <c r="D472" s="71"/>
      <c r="E472" s="72"/>
      <c r="F472" s="75"/>
      <c r="G472" s="72"/>
      <c r="H472" s="72"/>
      <c r="I472" s="72"/>
      <c r="J472" s="72"/>
      <c r="K472" s="72"/>
      <c r="L472" s="72"/>
      <c r="M472" s="72"/>
      <c r="N472" s="72"/>
      <c r="O472" s="72"/>
      <c r="P472" s="72"/>
      <c r="Q472" s="121" t="str" cm="1">
        <f t="array" ref="Q472">IF(COUNTA(G472:P472)=0,"",_xlfn.IFS((COUNTIF(G472:P472,"Y")+COUNTIF(G472:P472,"N/A"))=10,"Gold",(COUNTIF(G472:N472,"Y")+COUNTIF(G472:N472,"N/A"))=8,"Silver",COUNTIF(G472:J472,"Y")+COUNTIF(G472:J472,"N/A")=4,"Bronze",(COUNTIF(G472:J472,"Y")+COUNTIF(G472:J472,"N/A"))&lt;4,"Single Use"))</f>
        <v/>
      </c>
      <c r="R472" s="73"/>
      <c r="S472" s="66"/>
      <c r="T472" s="67"/>
      <c r="U472" s="67"/>
    </row>
    <row r="473" spans="1:21" ht="24.95" customHeight="1">
      <c r="A473" s="70"/>
      <c r="B473" s="71"/>
      <c r="C473" s="71"/>
      <c r="D473" s="71"/>
      <c r="E473" s="72"/>
      <c r="F473" s="75"/>
      <c r="G473" s="72"/>
      <c r="H473" s="72"/>
      <c r="I473" s="72"/>
      <c r="J473" s="72"/>
      <c r="K473" s="72"/>
      <c r="L473" s="72"/>
      <c r="M473" s="72"/>
      <c r="N473" s="72"/>
      <c r="O473" s="72"/>
      <c r="P473" s="72"/>
      <c r="Q473" s="121" t="str" cm="1">
        <f t="array" ref="Q473">IF(COUNTA(G473:P473)=0,"",_xlfn.IFS((COUNTIF(G473:P473,"Y")+COUNTIF(G473:P473,"N/A"))=10,"Gold",(COUNTIF(G473:N473,"Y")+COUNTIF(G473:N473,"N/A"))=8,"Silver",COUNTIF(G473:J473,"Y")+COUNTIF(G473:J473,"N/A")=4,"Bronze",(COUNTIF(G473:J473,"Y")+COUNTIF(G473:J473,"N/A"))&lt;4,"Single Use"))</f>
        <v/>
      </c>
      <c r="R473" s="73"/>
      <c r="S473" s="66"/>
      <c r="T473" s="67"/>
      <c r="U473" s="67"/>
    </row>
    <row r="474" spans="1:21" ht="24.95" customHeight="1">
      <c r="A474" s="70"/>
      <c r="B474" s="71"/>
      <c r="C474" s="71"/>
      <c r="D474" s="71"/>
      <c r="E474" s="72"/>
      <c r="F474" s="75"/>
      <c r="G474" s="72"/>
      <c r="H474" s="72"/>
      <c r="I474" s="72"/>
      <c r="J474" s="72"/>
      <c r="K474" s="72"/>
      <c r="L474" s="72"/>
      <c r="M474" s="72"/>
      <c r="N474" s="72"/>
      <c r="O474" s="72"/>
      <c r="P474" s="72"/>
      <c r="Q474" s="121" t="str" cm="1">
        <f t="array" ref="Q474">IF(COUNTA(G474:P474)=0,"",_xlfn.IFS((COUNTIF(G474:P474,"Y")+COUNTIF(G474:P474,"N/A"))=10,"Gold",(COUNTIF(G474:N474,"Y")+COUNTIF(G474:N474,"N/A"))=8,"Silver",COUNTIF(G474:J474,"Y")+COUNTIF(G474:J474,"N/A")=4,"Bronze",(COUNTIF(G474:J474,"Y")+COUNTIF(G474:J474,"N/A"))&lt;4,"Single Use"))</f>
        <v/>
      </c>
      <c r="R474" s="73"/>
      <c r="S474" s="66"/>
      <c r="T474" s="67"/>
      <c r="U474" s="67"/>
    </row>
    <row r="475" spans="1:21" ht="24.95" customHeight="1">
      <c r="A475" s="70"/>
      <c r="B475" s="71"/>
      <c r="C475" s="71"/>
      <c r="D475" s="71"/>
      <c r="E475" s="72"/>
      <c r="F475" s="75"/>
      <c r="G475" s="72"/>
      <c r="H475" s="72"/>
      <c r="I475" s="72"/>
      <c r="J475" s="72"/>
      <c r="K475" s="72"/>
      <c r="L475" s="72"/>
      <c r="M475" s="72"/>
      <c r="N475" s="72"/>
      <c r="O475" s="72"/>
      <c r="P475" s="72"/>
      <c r="Q475" s="121" t="str" cm="1">
        <f t="array" ref="Q475">IF(COUNTA(G475:P475)=0,"",_xlfn.IFS((COUNTIF(G475:P475,"Y")+COUNTIF(G475:P475,"N/A"))=10,"Gold",(COUNTIF(G475:N475,"Y")+COUNTIF(G475:N475,"N/A"))=8,"Silver",COUNTIF(G475:J475,"Y")+COUNTIF(G475:J475,"N/A")=4,"Bronze",(COUNTIF(G475:J475,"Y")+COUNTIF(G475:J475,"N/A"))&lt;4,"Single Use"))</f>
        <v/>
      </c>
      <c r="R475" s="73"/>
      <c r="S475" s="66"/>
      <c r="T475" s="67"/>
      <c r="U475" s="67"/>
    </row>
    <row r="476" spans="1:21" ht="24.95" customHeight="1">
      <c r="A476" s="70"/>
      <c r="B476" s="71"/>
      <c r="C476" s="71"/>
      <c r="D476" s="71"/>
      <c r="E476" s="72"/>
      <c r="F476" s="75"/>
      <c r="G476" s="72"/>
      <c r="H476" s="72"/>
      <c r="I476" s="72"/>
      <c r="J476" s="72"/>
      <c r="K476" s="72"/>
      <c r="L476" s="72"/>
      <c r="M476" s="72"/>
      <c r="N476" s="72"/>
      <c r="O476" s="72"/>
      <c r="P476" s="72"/>
      <c r="Q476" s="121" t="str" cm="1">
        <f t="array" ref="Q476">IF(COUNTA(G476:P476)=0,"",_xlfn.IFS((COUNTIF(G476:P476,"Y")+COUNTIF(G476:P476,"N/A"))=10,"Gold",(COUNTIF(G476:N476,"Y")+COUNTIF(G476:N476,"N/A"))=8,"Silver",COUNTIF(G476:J476,"Y")+COUNTIF(G476:J476,"N/A")=4,"Bronze",(COUNTIF(G476:J476,"Y")+COUNTIF(G476:J476,"N/A"))&lt;4,"Single Use"))</f>
        <v/>
      </c>
      <c r="R476" s="73"/>
      <c r="S476" s="66"/>
      <c r="T476" s="67"/>
      <c r="U476" s="67"/>
    </row>
    <row r="477" spans="1:21" ht="24.95" customHeight="1">
      <c r="A477" s="70"/>
      <c r="B477" s="71"/>
      <c r="C477" s="71"/>
      <c r="D477" s="71"/>
      <c r="E477" s="72"/>
      <c r="F477" s="75"/>
      <c r="G477" s="72"/>
      <c r="H477" s="72"/>
      <c r="I477" s="72"/>
      <c r="J477" s="72"/>
      <c r="K477" s="72"/>
      <c r="L477" s="72"/>
      <c r="M477" s="72"/>
      <c r="N477" s="72"/>
      <c r="O477" s="72"/>
      <c r="P477" s="72"/>
      <c r="Q477" s="121" t="str" cm="1">
        <f t="array" ref="Q477">IF(COUNTA(G477:P477)=0,"",_xlfn.IFS((COUNTIF(G477:P477,"Y")+COUNTIF(G477:P477,"N/A"))=10,"Gold",(COUNTIF(G477:N477,"Y")+COUNTIF(G477:N477,"N/A"))=8,"Silver",COUNTIF(G477:J477,"Y")+COUNTIF(G477:J477,"N/A")=4,"Bronze",(COUNTIF(G477:J477,"Y")+COUNTIF(G477:J477,"N/A"))&lt;4,"Single Use"))</f>
        <v/>
      </c>
      <c r="R477" s="73"/>
      <c r="S477" s="66"/>
      <c r="T477" s="67"/>
      <c r="U477" s="67"/>
    </row>
    <row r="478" spans="1:21" ht="24.95" customHeight="1">
      <c r="A478" s="70"/>
      <c r="B478" s="71"/>
      <c r="C478" s="71"/>
      <c r="D478" s="71"/>
      <c r="E478" s="72"/>
      <c r="F478" s="75"/>
      <c r="G478" s="72"/>
      <c r="H478" s="72"/>
      <c r="I478" s="72"/>
      <c r="J478" s="72"/>
      <c r="K478" s="72"/>
      <c r="L478" s="72"/>
      <c r="M478" s="72"/>
      <c r="N478" s="72"/>
      <c r="O478" s="72"/>
      <c r="P478" s="72"/>
      <c r="Q478" s="121" t="str" cm="1">
        <f t="array" ref="Q478">IF(COUNTA(G478:P478)=0,"",_xlfn.IFS((COUNTIF(G478:P478,"Y")+COUNTIF(G478:P478,"N/A"))=10,"Gold",(COUNTIF(G478:N478,"Y")+COUNTIF(G478:N478,"N/A"))=8,"Silver",COUNTIF(G478:J478,"Y")+COUNTIF(G478:J478,"N/A")=4,"Bronze",(COUNTIF(G478:J478,"Y")+COUNTIF(G478:J478,"N/A"))&lt;4,"Single Use"))</f>
        <v/>
      </c>
      <c r="R478" s="73"/>
      <c r="S478" s="66"/>
      <c r="T478" s="67"/>
      <c r="U478" s="67"/>
    </row>
    <row r="479" spans="1:21" ht="24.95" customHeight="1">
      <c r="A479" s="70"/>
      <c r="B479" s="71"/>
      <c r="C479" s="71"/>
      <c r="D479" s="71"/>
      <c r="E479" s="72"/>
      <c r="F479" s="75"/>
      <c r="G479" s="72"/>
      <c r="H479" s="72"/>
      <c r="I479" s="72"/>
      <c r="J479" s="72"/>
      <c r="K479" s="72"/>
      <c r="L479" s="72"/>
      <c r="M479" s="72"/>
      <c r="N479" s="72"/>
      <c r="O479" s="72"/>
      <c r="P479" s="72"/>
      <c r="Q479" s="121" t="str" cm="1">
        <f t="array" ref="Q479">IF(COUNTA(G479:P479)=0,"",_xlfn.IFS((COUNTIF(G479:P479,"Y")+COUNTIF(G479:P479,"N/A"))=10,"Gold",(COUNTIF(G479:N479,"Y")+COUNTIF(G479:N479,"N/A"))=8,"Silver",COUNTIF(G479:J479,"Y")+COUNTIF(G479:J479,"N/A")=4,"Bronze",(COUNTIF(G479:J479,"Y")+COUNTIF(G479:J479,"N/A"))&lt;4,"Single Use"))</f>
        <v/>
      </c>
      <c r="R479" s="73"/>
      <c r="S479" s="66"/>
      <c r="T479" s="67"/>
      <c r="U479" s="67"/>
    </row>
    <row r="480" spans="1:21" ht="24.95" customHeight="1">
      <c r="A480" s="70"/>
      <c r="B480" s="71"/>
      <c r="C480" s="71"/>
      <c r="D480" s="71"/>
      <c r="E480" s="72"/>
      <c r="F480" s="75"/>
      <c r="G480" s="72"/>
      <c r="H480" s="72"/>
      <c r="I480" s="72"/>
      <c r="J480" s="72"/>
      <c r="K480" s="72"/>
      <c r="L480" s="72"/>
      <c r="M480" s="72"/>
      <c r="N480" s="72"/>
      <c r="O480" s="72"/>
      <c r="P480" s="72"/>
      <c r="Q480" s="121" t="str" cm="1">
        <f t="array" ref="Q480">IF(COUNTA(G480:P480)=0,"",_xlfn.IFS((COUNTIF(G480:P480,"Y")+COUNTIF(G480:P480,"N/A"))=10,"Gold",(COUNTIF(G480:N480,"Y")+COUNTIF(G480:N480,"N/A"))=8,"Silver",COUNTIF(G480:J480,"Y")+COUNTIF(G480:J480,"N/A")=4,"Bronze",(COUNTIF(G480:J480,"Y")+COUNTIF(G480:J480,"N/A"))&lt;4,"Single Use"))</f>
        <v/>
      </c>
      <c r="R480" s="73"/>
      <c r="S480" s="66"/>
      <c r="T480" s="67"/>
      <c r="U480" s="67"/>
    </row>
    <row r="481" spans="1:21" ht="24.95" customHeight="1">
      <c r="A481" s="70"/>
      <c r="B481" s="71"/>
      <c r="C481" s="71"/>
      <c r="D481" s="71"/>
      <c r="E481" s="72"/>
      <c r="F481" s="75"/>
      <c r="G481" s="72"/>
      <c r="H481" s="72"/>
      <c r="I481" s="72"/>
      <c r="J481" s="72"/>
      <c r="K481" s="72"/>
      <c r="L481" s="72"/>
      <c r="M481" s="72"/>
      <c r="N481" s="72"/>
      <c r="O481" s="72"/>
      <c r="P481" s="72"/>
      <c r="Q481" s="121" t="str" cm="1">
        <f t="array" ref="Q481">IF(COUNTA(G481:P481)=0,"",_xlfn.IFS((COUNTIF(G481:P481,"Y")+COUNTIF(G481:P481,"N/A"))=10,"Gold",(COUNTIF(G481:N481,"Y")+COUNTIF(G481:N481,"N/A"))=8,"Silver",COUNTIF(G481:J481,"Y")+COUNTIF(G481:J481,"N/A")=4,"Bronze",(COUNTIF(G481:J481,"Y")+COUNTIF(G481:J481,"N/A"))&lt;4,"Single Use"))</f>
        <v/>
      </c>
      <c r="R481" s="73"/>
      <c r="S481" s="66"/>
      <c r="T481" s="67"/>
      <c r="U481" s="67"/>
    </row>
    <row r="482" spans="1:21" ht="24.95" customHeight="1">
      <c r="A482" s="70"/>
      <c r="B482" s="71"/>
      <c r="C482" s="71"/>
      <c r="D482" s="71"/>
      <c r="E482" s="72"/>
      <c r="F482" s="75"/>
      <c r="G482" s="72"/>
      <c r="H482" s="72"/>
      <c r="I482" s="72"/>
      <c r="J482" s="72"/>
      <c r="K482" s="72"/>
      <c r="L482" s="72"/>
      <c r="M482" s="72"/>
      <c r="N482" s="72"/>
      <c r="O482" s="72"/>
      <c r="P482" s="72"/>
      <c r="Q482" s="121" t="str" cm="1">
        <f t="array" ref="Q482">IF(COUNTA(G482:P482)=0,"",_xlfn.IFS((COUNTIF(G482:P482,"Y")+COUNTIF(G482:P482,"N/A"))=10,"Gold",(COUNTIF(G482:N482,"Y")+COUNTIF(G482:N482,"N/A"))=8,"Silver",COUNTIF(G482:J482,"Y")+COUNTIF(G482:J482,"N/A")=4,"Bronze",(COUNTIF(G482:J482,"Y")+COUNTIF(G482:J482,"N/A"))&lt;4,"Single Use"))</f>
        <v/>
      </c>
      <c r="R482" s="73"/>
      <c r="S482" s="66"/>
      <c r="T482" s="67"/>
      <c r="U482" s="67"/>
    </row>
    <row r="483" spans="1:21" ht="24.95" customHeight="1">
      <c r="A483" s="70"/>
      <c r="B483" s="71"/>
      <c r="C483" s="71"/>
      <c r="D483" s="71"/>
      <c r="E483" s="72"/>
      <c r="F483" s="75"/>
      <c r="G483" s="72"/>
      <c r="H483" s="72"/>
      <c r="I483" s="72"/>
      <c r="J483" s="72"/>
      <c r="K483" s="72"/>
      <c r="L483" s="72"/>
      <c r="M483" s="72"/>
      <c r="N483" s="72"/>
      <c r="O483" s="72"/>
      <c r="P483" s="72"/>
      <c r="Q483" s="121" t="str" cm="1">
        <f t="array" ref="Q483">IF(COUNTA(G483:P483)=0,"",_xlfn.IFS((COUNTIF(G483:P483,"Y")+COUNTIF(G483:P483,"N/A"))=10,"Gold",(COUNTIF(G483:N483,"Y")+COUNTIF(G483:N483,"N/A"))=8,"Silver",COUNTIF(G483:J483,"Y")+COUNTIF(G483:J483,"N/A")=4,"Bronze",(COUNTIF(G483:J483,"Y")+COUNTIF(G483:J483,"N/A"))&lt;4,"Single Use"))</f>
        <v/>
      </c>
      <c r="R483" s="73"/>
      <c r="S483" s="66"/>
      <c r="T483" s="67"/>
      <c r="U483" s="67"/>
    </row>
    <row r="484" spans="1:21" ht="24.95" customHeight="1">
      <c r="A484" s="70"/>
      <c r="B484" s="71"/>
      <c r="C484" s="71"/>
      <c r="D484" s="71"/>
      <c r="E484" s="72"/>
      <c r="F484" s="75"/>
      <c r="G484" s="72"/>
      <c r="H484" s="72"/>
      <c r="I484" s="72"/>
      <c r="J484" s="72"/>
      <c r="K484" s="72"/>
      <c r="L484" s="72"/>
      <c r="M484" s="72"/>
      <c r="N484" s="72"/>
      <c r="O484" s="72"/>
      <c r="P484" s="72"/>
      <c r="Q484" s="121" t="str" cm="1">
        <f t="array" ref="Q484">IF(COUNTA(G484:P484)=0,"",_xlfn.IFS((COUNTIF(G484:P484,"Y")+COUNTIF(G484:P484,"N/A"))=10,"Gold",(COUNTIF(G484:N484,"Y")+COUNTIF(G484:N484,"N/A"))=8,"Silver",COUNTIF(G484:J484,"Y")+COUNTIF(G484:J484,"N/A")=4,"Bronze",(COUNTIF(G484:J484,"Y")+COUNTIF(G484:J484,"N/A"))&lt;4,"Single Use"))</f>
        <v/>
      </c>
      <c r="R484" s="73"/>
      <c r="S484" s="66"/>
      <c r="T484" s="67"/>
      <c r="U484" s="67"/>
    </row>
    <row r="485" spans="1:21" ht="24.95" customHeight="1">
      <c r="A485" s="70"/>
      <c r="B485" s="71"/>
      <c r="C485" s="71"/>
      <c r="D485" s="71"/>
      <c r="E485" s="72"/>
      <c r="F485" s="75"/>
      <c r="G485" s="72"/>
      <c r="H485" s="72"/>
      <c r="I485" s="72"/>
      <c r="J485" s="72"/>
      <c r="K485" s="72"/>
      <c r="L485" s="72"/>
      <c r="M485" s="72"/>
      <c r="N485" s="72"/>
      <c r="O485" s="72"/>
      <c r="P485" s="72"/>
      <c r="Q485" s="121" t="str" cm="1">
        <f t="array" ref="Q485">IF(COUNTA(G485:P485)=0,"",_xlfn.IFS((COUNTIF(G485:P485,"Y")+COUNTIF(G485:P485,"N/A"))=10,"Gold",(COUNTIF(G485:N485,"Y")+COUNTIF(G485:N485,"N/A"))=8,"Silver",COUNTIF(G485:J485,"Y")+COUNTIF(G485:J485,"N/A")=4,"Bronze",(COUNTIF(G485:J485,"Y")+COUNTIF(G485:J485,"N/A"))&lt;4,"Single Use"))</f>
        <v/>
      </c>
      <c r="R485" s="73"/>
      <c r="S485" s="66"/>
      <c r="T485" s="67"/>
      <c r="U485" s="67"/>
    </row>
    <row r="486" spans="1:21" ht="24.95" customHeight="1">
      <c r="A486" s="70"/>
      <c r="B486" s="71"/>
      <c r="C486" s="71"/>
      <c r="D486" s="71"/>
      <c r="E486" s="72"/>
      <c r="F486" s="75"/>
      <c r="G486" s="72"/>
      <c r="H486" s="72"/>
      <c r="I486" s="72"/>
      <c r="J486" s="72"/>
      <c r="K486" s="72"/>
      <c r="L486" s="72"/>
      <c r="M486" s="72"/>
      <c r="N486" s="72"/>
      <c r="O486" s="72"/>
      <c r="P486" s="72"/>
      <c r="Q486" s="121" t="str" cm="1">
        <f t="array" ref="Q486">IF(COUNTA(G486:P486)=0,"",_xlfn.IFS((COUNTIF(G486:P486,"Y")+COUNTIF(G486:P486,"N/A"))=10,"Gold",(COUNTIF(G486:N486,"Y")+COUNTIF(G486:N486,"N/A"))=8,"Silver",COUNTIF(G486:J486,"Y")+COUNTIF(G486:J486,"N/A")=4,"Bronze",(COUNTIF(G486:J486,"Y")+COUNTIF(G486:J486,"N/A"))&lt;4,"Single Use"))</f>
        <v/>
      </c>
      <c r="R486" s="73"/>
      <c r="S486" s="66"/>
      <c r="T486" s="67"/>
      <c r="U486" s="67"/>
    </row>
    <row r="487" spans="1:21" ht="24.95" customHeight="1">
      <c r="A487" s="70"/>
      <c r="B487" s="71"/>
      <c r="C487" s="71"/>
      <c r="D487" s="71"/>
      <c r="E487" s="72"/>
      <c r="F487" s="75"/>
      <c r="G487" s="72"/>
      <c r="H487" s="72"/>
      <c r="I487" s="72"/>
      <c r="J487" s="72"/>
      <c r="K487" s="72"/>
      <c r="L487" s="72"/>
      <c r="M487" s="72"/>
      <c r="N487" s="72"/>
      <c r="O487" s="72"/>
      <c r="P487" s="72"/>
      <c r="Q487" s="121" t="str" cm="1">
        <f t="array" ref="Q487">IF(COUNTA(G487:P487)=0,"",_xlfn.IFS((COUNTIF(G487:P487,"Y")+COUNTIF(G487:P487,"N/A"))=10,"Gold",(COUNTIF(G487:N487,"Y")+COUNTIF(G487:N487,"N/A"))=8,"Silver",COUNTIF(G487:J487,"Y")+COUNTIF(G487:J487,"N/A")=4,"Bronze",(COUNTIF(G487:J487,"Y")+COUNTIF(G487:J487,"N/A"))&lt;4,"Single Use"))</f>
        <v/>
      </c>
      <c r="R487" s="73"/>
      <c r="S487" s="66"/>
      <c r="T487" s="67"/>
      <c r="U487" s="67"/>
    </row>
    <row r="488" spans="1:21" ht="24.95" customHeight="1">
      <c r="A488" s="70"/>
      <c r="B488" s="71"/>
      <c r="C488" s="71"/>
      <c r="D488" s="71"/>
      <c r="E488" s="72"/>
      <c r="F488" s="75"/>
      <c r="G488" s="72"/>
      <c r="H488" s="72"/>
      <c r="I488" s="72"/>
      <c r="J488" s="72"/>
      <c r="K488" s="72"/>
      <c r="L488" s="72"/>
      <c r="M488" s="72"/>
      <c r="N488" s="72"/>
      <c r="O488" s="72"/>
      <c r="P488" s="72"/>
      <c r="Q488" s="121" t="str" cm="1">
        <f t="array" ref="Q488">IF(COUNTA(G488:P488)=0,"",_xlfn.IFS((COUNTIF(G488:P488,"Y")+COUNTIF(G488:P488,"N/A"))=10,"Gold",(COUNTIF(G488:N488,"Y")+COUNTIF(G488:N488,"N/A"))=8,"Silver",COUNTIF(G488:J488,"Y")+COUNTIF(G488:J488,"N/A")=4,"Bronze",(COUNTIF(G488:J488,"Y")+COUNTIF(G488:J488,"N/A"))&lt;4,"Single Use"))</f>
        <v/>
      </c>
      <c r="R488" s="73"/>
      <c r="S488" s="66"/>
      <c r="T488" s="67"/>
      <c r="U488" s="67"/>
    </row>
    <row r="489" spans="1:21" ht="24.95" customHeight="1">
      <c r="A489" s="70"/>
      <c r="B489" s="71"/>
      <c r="C489" s="71"/>
      <c r="D489" s="71"/>
      <c r="E489" s="72"/>
      <c r="F489" s="75"/>
      <c r="G489" s="72"/>
      <c r="H489" s="72"/>
      <c r="I489" s="72"/>
      <c r="J489" s="72"/>
      <c r="K489" s="72"/>
      <c r="L489" s="72"/>
      <c r="M489" s="72"/>
      <c r="N489" s="72"/>
      <c r="O489" s="72"/>
      <c r="P489" s="72"/>
      <c r="Q489" s="121" t="str" cm="1">
        <f t="array" ref="Q489">IF(COUNTA(G489:P489)=0,"",_xlfn.IFS((COUNTIF(G489:P489,"Y")+COUNTIF(G489:P489,"N/A"))=10,"Gold",(COUNTIF(G489:N489,"Y")+COUNTIF(G489:N489,"N/A"))=8,"Silver",COUNTIF(G489:J489,"Y")+COUNTIF(G489:J489,"N/A")=4,"Bronze",(COUNTIF(G489:J489,"Y")+COUNTIF(G489:J489,"N/A"))&lt;4,"Single Use"))</f>
        <v/>
      </c>
      <c r="R489" s="73"/>
      <c r="S489" s="66"/>
      <c r="T489" s="67"/>
      <c r="U489" s="67"/>
    </row>
    <row r="490" spans="1:21" ht="24.95" customHeight="1">
      <c r="A490" s="70"/>
      <c r="B490" s="71"/>
      <c r="C490" s="71"/>
      <c r="D490" s="71"/>
      <c r="E490" s="72"/>
      <c r="F490" s="75"/>
      <c r="G490" s="72"/>
      <c r="H490" s="72"/>
      <c r="I490" s="72"/>
      <c r="J490" s="72"/>
      <c r="K490" s="72"/>
      <c r="L490" s="72"/>
      <c r="M490" s="72"/>
      <c r="N490" s="72"/>
      <c r="O490" s="72"/>
      <c r="P490" s="72"/>
      <c r="Q490" s="121" t="str" cm="1">
        <f t="array" ref="Q490">IF(COUNTA(G490:P490)=0,"",_xlfn.IFS((COUNTIF(G490:P490,"Y")+COUNTIF(G490:P490,"N/A"))=10,"Gold",(COUNTIF(G490:N490,"Y")+COUNTIF(G490:N490,"N/A"))=8,"Silver",COUNTIF(G490:J490,"Y")+COUNTIF(G490:J490,"N/A")=4,"Bronze",(COUNTIF(G490:J490,"Y")+COUNTIF(G490:J490,"N/A"))&lt;4,"Single Use"))</f>
        <v/>
      </c>
      <c r="R490" s="73"/>
      <c r="S490" s="66"/>
      <c r="T490" s="67"/>
      <c r="U490" s="67"/>
    </row>
    <row r="491" spans="1:21" ht="24.95" customHeight="1">
      <c r="A491" s="70"/>
      <c r="B491" s="71"/>
      <c r="C491" s="71"/>
      <c r="D491" s="71"/>
      <c r="E491" s="72"/>
      <c r="F491" s="75"/>
      <c r="G491" s="72"/>
      <c r="H491" s="72"/>
      <c r="I491" s="72"/>
      <c r="J491" s="72"/>
      <c r="K491" s="72"/>
      <c r="L491" s="72"/>
      <c r="M491" s="72"/>
      <c r="N491" s="72"/>
      <c r="O491" s="72"/>
      <c r="P491" s="72"/>
      <c r="Q491" s="121" t="str" cm="1">
        <f t="array" ref="Q491">IF(COUNTA(G491:P491)=0,"",_xlfn.IFS((COUNTIF(G491:P491,"Y")+COUNTIF(G491:P491,"N/A"))=10,"Gold",(COUNTIF(G491:N491,"Y")+COUNTIF(G491:N491,"N/A"))=8,"Silver",COUNTIF(G491:J491,"Y")+COUNTIF(G491:J491,"N/A")=4,"Bronze",(COUNTIF(G491:J491,"Y")+COUNTIF(G491:J491,"N/A"))&lt;4,"Single Use"))</f>
        <v/>
      </c>
      <c r="R491" s="73"/>
      <c r="S491" s="66"/>
      <c r="T491" s="67"/>
      <c r="U491" s="67"/>
    </row>
    <row r="492" spans="1:21" ht="24.95" customHeight="1">
      <c r="A492" s="70"/>
      <c r="B492" s="71"/>
      <c r="C492" s="71"/>
      <c r="D492" s="71"/>
      <c r="E492" s="72"/>
      <c r="F492" s="75"/>
      <c r="G492" s="72"/>
      <c r="H492" s="72"/>
      <c r="I492" s="72"/>
      <c r="J492" s="72"/>
      <c r="K492" s="72"/>
      <c r="L492" s="72"/>
      <c r="M492" s="72"/>
      <c r="N492" s="72"/>
      <c r="O492" s="72"/>
      <c r="P492" s="72"/>
      <c r="Q492" s="121" t="str" cm="1">
        <f t="array" ref="Q492">IF(COUNTA(G492:P492)=0,"",_xlfn.IFS((COUNTIF(G492:P492,"Y")+COUNTIF(G492:P492,"N/A"))=10,"Gold",(COUNTIF(G492:N492,"Y")+COUNTIF(G492:N492,"N/A"))=8,"Silver",COUNTIF(G492:J492,"Y")+COUNTIF(G492:J492,"N/A")=4,"Bronze",(COUNTIF(G492:J492,"Y")+COUNTIF(G492:J492,"N/A"))&lt;4,"Single Use"))</f>
        <v/>
      </c>
      <c r="R492" s="73"/>
      <c r="S492" s="66"/>
      <c r="T492" s="67"/>
      <c r="U492" s="67"/>
    </row>
    <row r="493" spans="1:21" ht="24.95" customHeight="1">
      <c r="A493" s="70"/>
      <c r="B493" s="71"/>
      <c r="C493" s="71"/>
      <c r="D493" s="71"/>
      <c r="E493" s="72"/>
      <c r="F493" s="75"/>
      <c r="G493" s="72"/>
      <c r="H493" s="72"/>
      <c r="I493" s="72"/>
      <c r="J493" s="72"/>
      <c r="K493" s="72"/>
      <c r="L493" s="72"/>
      <c r="M493" s="72"/>
      <c r="N493" s="72"/>
      <c r="O493" s="72"/>
      <c r="P493" s="72"/>
      <c r="Q493" s="121" t="str" cm="1">
        <f t="array" ref="Q493">IF(COUNTA(G493:P493)=0,"",_xlfn.IFS((COUNTIF(G493:P493,"Y")+COUNTIF(G493:P493,"N/A"))=10,"Gold",(COUNTIF(G493:N493,"Y")+COUNTIF(G493:N493,"N/A"))=8,"Silver",COUNTIF(G493:J493,"Y")+COUNTIF(G493:J493,"N/A")=4,"Bronze",(COUNTIF(G493:J493,"Y")+COUNTIF(G493:J493,"N/A"))&lt;4,"Single Use"))</f>
        <v/>
      </c>
      <c r="R493" s="73"/>
      <c r="S493" s="66"/>
      <c r="T493" s="67"/>
      <c r="U493" s="67"/>
    </row>
    <row r="494" spans="1:21" ht="24.95" customHeight="1">
      <c r="A494" s="70"/>
      <c r="B494" s="71"/>
      <c r="C494" s="71"/>
      <c r="D494" s="71"/>
      <c r="E494" s="72"/>
      <c r="F494" s="75"/>
      <c r="G494" s="72"/>
      <c r="H494" s="72"/>
      <c r="I494" s="72"/>
      <c r="J494" s="72"/>
      <c r="K494" s="72"/>
      <c r="L494" s="72"/>
      <c r="M494" s="72"/>
      <c r="N494" s="72"/>
      <c r="O494" s="72"/>
      <c r="P494" s="72"/>
      <c r="Q494" s="121" t="str" cm="1">
        <f t="array" ref="Q494">IF(COUNTA(G494:P494)=0,"",_xlfn.IFS((COUNTIF(G494:P494,"Y")+COUNTIF(G494:P494,"N/A"))=10,"Gold",(COUNTIF(G494:N494,"Y")+COUNTIF(G494:N494,"N/A"))=8,"Silver",COUNTIF(G494:J494,"Y")+COUNTIF(G494:J494,"N/A")=4,"Bronze",(COUNTIF(G494:J494,"Y")+COUNTIF(G494:J494,"N/A"))&lt;4,"Single Use"))</f>
        <v/>
      </c>
      <c r="R494" s="73"/>
      <c r="S494" s="66"/>
      <c r="T494" s="67"/>
      <c r="U494" s="67"/>
    </row>
    <row r="495" spans="1:21" ht="24.95" customHeight="1">
      <c r="A495" s="70"/>
      <c r="B495" s="71"/>
      <c r="C495" s="71"/>
      <c r="D495" s="71"/>
      <c r="E495" s="72"/>
      <c r="F495" s="75"/>
      <c r="G495" s="72"/>
      <c r="H495" s="72"/>
      <c r="I495" s="72"/>
      <c r="J495" s="72"/>
      <c r="K495" s="72"/>
      <c r="L495" s="72"/>
      <c r="M495" s="72"/>
      <c r="N495" s="72"/>
      <c r="O495" s="72"/>
      <c r="P495" s="72"/>
      <c r="Q495" s="121" t="str" cm="1">
        <f t="array" ref="Q495">IF(COUNTA(G495:P495)=0,"",_xlfn.IFS((COUNTIF(G495:P495,"Y")+COUNTIF(G495:P495,"N/A"))=10,"Gold",(COUNTIF(G495:N495,"Y")+COUNTIF(G495:N495,"N/A"))=8,"Silver",COUNTIF(G495:J495,"Y")+COUNTIF(G495:J495,"N/A")=4,"Bronze",(COUNTIF(G495:J495,"Y")+COUNTIF(G495:J495,"N/A"))&lt;4,"Single Use"))</f>
        <v/>
      </c>
      <c r="R495" s="73"/>
      <c r="S495" s="66"/>
      <c r="T495" s="67"/>
      <c r="U495" s="67"/>
    </row>
    <row r="496" spans="1:21" ht="24.95" customHeight="1">
      <c r="A496" s="70"/>
      <c r="B496" s="71"/>
      <c r="C496" s="71"/>
      <c r="D496" s="71"/>
      <c r="E496" s="72"/>
      <c r="F496" s="75"/>
      <c r="G496" s="72"/>
      <c r="H496" s="72"/>
      <c r="I496" s="72"/>
      <c r="J496" s="72"/>
      <c r="K496" s="72"/>
      <c r="L496" s="72"/>
      <c r="M496" s="72"/>
      <c r="N496" s="72"/>
      <c r="O496" s="72"/>
      <c r="P496" s="72"/>
      <c r="Q496" s="121" t="str" cm="1">
        <f t="array" ref="Q496">IF(COUNTA(G496:P496)=0,"",_xlfn.IFS((COUNTIF(G496:P496,"Y")+COUNTIF(G496:P496,"N/A"))=10,"Gold",(COUNTIF(G496:N496,"Y")+COUNTIF(G496:N496,"N/A"))=8,"Silver",COUNTIF(G496:J496,"Y")+COUNTIF(G496:J496,"N/A")=4,"Bronze",(COUNTIF(G496:J496,"Y")+COUNTIF(G496:J496,"N/A"))&lt;4,"Single Use"))</f>
        <v/>
      </c>
      <c r="R496" s="73"/>
      <c r="S496" s="66"/>
      <c r="T496" s="67"/>
      <c r="U496" s="67"/>
    </row>
    <row r="497" spans="1:21" ht="24.95" customHeight="1">
      <c r="A497" s="70"/>
      <c r="B497" s="71"/>
      <c r="C497" s="71"/>
      <c r="D497" s="71"/>
      <c r="E497" s="72"/>
      <c r="F497" s="75"/>
      <c r="G497" s="72"/>
      <c r="H497" s="72"/>
      <c r="I497" s="72"/>
      <c r="J497" s="72"/>
      <c r="K497" s="72"/>
      <c r="L497" s="72"/>
      <c r="M497" s="72"/>
      <c r="N497" s="72"/>
      <c r="O497" s="72"/>
      <c r="P497" s="72"/>
      <c r="Q497" s="121" t="str" cm="1">
        <f t="array" ref="Q497">IF(COUNTA(G497:P497)=0,"",_xlfn.IFS((COUNTIF(G497:P497,"Y")+COUNTIF(G497:P497,"N/A"))=10,"Gold",(COUNTIF(G497:N497,"Y")+COUNTIF(G497:N497,"N/A"))=8,"Silver",COUNTIF(G497:J497,"Y")+COUNTIF(G497:J497,"N/A")=4,"Bronze",(COUNTIF(G497:J497,"Y")+COUNTIF(G497:J497,"N/A"))&lt;4,"Single Use"))</f>
        <v/>
      </c>
      <c r="R497" s="73"/>
      <c r="S497" s="66"/>
      <c r="T497" s="67"/>
      <c r="U497" s="67"/>
    </row>
    <row r="498" spans="1:21" ht="24.95" customHeight="1">
      <c r="A498" s="70"/>
      <c r="B498" s="71"/>
      <c r="C498" s="71"/>
      <c r="D498" s="71"/>
      <c r="E498" s="72"/>
      <c r="F498" s="75"/>
      <c r="G498" s="72"/>
      <c r="H498" s="72"/>
      <c r="I498" s="72"/>
      <c r="J498" s="72"/>
      <c r="K498" s="72"/>
      <c r="L498" s="72"/>
      <c r="M498" s="72"/>
      <c r="N498" s="72"/>
      <c r="O498" s="72"/>
      <c r="P498" s="72"/>
      <c r="Q498" s="121" t="str" cm="1">
        <f t="array" ref="Q498">IF(COUNTA(G498:P498)=0,"",_xlfn.IFS((COUNTIF(G498:P498,"Y")+COUNTIF(G498:P498,"N/A"))=10,"Gold",(COUNTIF(G498:N498,"Y")+COUNTIF(G498:N498,"N/A"))=8,"Silver",COUNTIF(G498:J498,"Y")+COUNTIF(G498:J498,"N/A")=4,"Bronze",(COUNTIF(G498:J498,"Y")+COUNTIF(G498:J498,"N/A"))&lt;4,"Single Use"))</f>
        <v/>
      </c>
      <c r="R498" s="73"/>
      <c r="S498" s="66"/>
      <c r="T498" s="67"/>
      <c r="U498" s="67"/>
    </row>
    <row r="499" spans="1:21" ht="24.95" customHeight="1">
      <c r="A499" s="70"/>
      <c r="B499" s="71"/>
      <c r="C499" s="71"/>
      <c r="D499" s="71"/>
      <c r="E499" s="72"/>
      <c r="F499" s="75"/>
      <c r="G499" s="72"/>
      <c r="H499" s="72"/>
      <c r="I499" s="72"/>
      <c r="J499" s="72"/>
      <c r="K499" s="72"/>
      <c r="L499" s="72"/>
      <c r="M499" s="72"/>
      <c r="N499" s="72"/>
      <c r="O499" s="72"/>
      <c r="P499" s="72"/>
      <c r="Q499" s="121" t="str" cm="1">
        <f t="array" ref="Q499">IF(COUNTA(G499:P499)=0,"",_xlfn.IFS((COUNTIF(G499:P499,"Y")+COUNTIF(G499:P499,"N/A"))=10,"Gold",(COUNTIF(G499:N499,"Y")+COUNTIF(G499:N499,"N/A"))=8,"Silver",COUNTIF(G499:J499,"Y")+COUNTIF(G499:J499,"N/A")=4,"Bronze",(COUNTIF(G499:J499,"Y")+COUNTIF(G499:J499,"N/A"))&lt;4,"Single Use"))</f>
        <v/>
      </c>
      <c r="R499" s="73"/>
      <c r="S499" s="66"/>
      <c r="T499" s="67"/>
      <c r="U499" s="67"/>
    </row>
    <row r="500" spans="1:21" ht="24.95" customHeight="1">
      <c r="A500" s="70"/>
      <c r="B500" s="71"/>
      <c r="C500" s="71"/>
      <c r="D500" s="71"/>
      <c r="E500" s="72"/>
      <c r="F500" s="75"/>
      <c r="G500" s="72"/>
      <c r="H500" s="72"/>
      <c r="I500" s="72"/>
      <c r="J500" s="72"/>
      <c r="K500" s="72"/>
      <c r="L500" s="72"/>
      <c r="M500" s="72"/>
      <c r="N500" s="72"/>
      <c r="O500" s="72"/>
      <c r="P500" s="72"/>
      <c r="Q500" s="121" t="str" cm="1">
        <f t="array" ref="Q500">IF(COUNTA(G500:P500)=0,"",_xlfn.IFS((COUNTIF(G500:P500,"Y")+COUNTIF(G500:P500,"N/A"))=10,"Gold",(COUNTIF(G500:N500,"Y")+COUNTIF(G500:N500,"N/A"))=8,"Silver",COUNTIF(G500:J500,"Y")+COUNTIF(G500:J500,"N/A")=4,"Bronze",(COUNTIF(G500:J500,"Y")+COUNTIF(G500:J500,"N/A"))&lt;4,"Single Use"))</f>
        <v/>
      </c>
      <c r="R500" s="73"/>
      <c r="S500" s="66"/>
      <c r="T500" s="67"/>
      <c r="U500" s="67"/>
    </row>
    <row r="501" spans="1:21" ht="24.95" customHeight="1">
      <c r="A501" s="70"/>
      <c r="B501" s="71"/>
      <c r="C501" s="71"/>
      <c r="D501" s="71"/>
      <c r="E501" s="72"/>
      <c r="F501" s="75"/>
      <c r="G501" s="72"/>
      <c r="H501" s="72"/>
      <c r="I501" s="72"/>
      <c r="J501" s="72"/>
      <c r="K501" s="72"/>
      <c r="L501" s="72"/>
      <c r="M501" s="72"/>
      <c r="N501" s="72"/>
      <c r="O501" s="72"/>
      <c r="P501" s="72"/>
      <c r="Q501" s="121" t="str" cm="1">
        <f t="array" ref="Q501">IF(COUNTA(G501:P501)=0,"",_xlfn.IFS((COUNTIF(G501:P501,"Y")+COUNTIF(G501:P501,"N/A"))=10,"Gold",(COUNTIF(G501:N501,"Y")+COUNTIF(G501:N501,"N/A"))=8,"Silver",COUNTIF(G501:J501,"Y")+COUNTIF(G501:J501,"N/A")=4,"Bronze",(COUNTIF(G501:J501,"Y")+COUNTIF(G501:J501,"N/A"))&lt;4,"Single Use"))</f>
        <v/>
      </c>
      <c r="R501" s="73"/>
      <c r="S501" s="66"/>
      <c r="T501" s="67"/>
      <c r="U501" s="67"/>
    </row>
    <row r="502" spans="1:21" ht="24.95" customHeight="1">
      <c r="A502" s="70"/>
      <c r="B502" s="71"/>
      <c r="C502" s="71"/>
      <c r="D502" s="71"/>
      <c r="E502" s="72"/>
      <c r="F502" s="75"/>
      <c r="G502" s="72"/>
      <c r="H502" s="72"/>
      <c r="I502" s="72"/>
      <c r="J502" s="72"/>
      <c r="K502" s="72"/>
      <c r="L502" s="72"/>
      <c r="M502" s="72"/>
      <c r="N502" s="72"/>
      <c r="O502" s="72"/>
      <c r="P502" s="72"/>
      <c r="Q502" s="121" t="str" cm="1">
        <f t="array" ref="Q502">IF(COUNTA(G502:P502)=0,"",_xlfn.IFS((COUNTIF(G502:P502,"Y")+COUNTIF(G502:P502,"N/A"))=10,"Gold",(COUNTIF(G502:N502,"Y")+COUNTIF(G502:N502,"N/A"))=8,"Silver",COUNTIF(G502:J502,"Y")+COUNTIF(G502:J502,"N/A")=4,"Bronze",(COUNTIF(G502:J502,"Y")+COUNTIF(G502:J502,"N/A"))&lt;4,"Single Use"))</f>
        <v/>
      </c>
      <c r="R502" s="73"/>
      <c r="S502" s="66"/>
      <c r="T502" s="67"/>
      <c r="U502" s="67"/>
    </row>
    <row r="503" spans="1:21" ht="24.95" customHeight="1">
      <c r="A503" s="70"/>
      <c r="B503" s="71"/>
      <c r="C503" s="71"/>
      <c r="D503" s="71"/>
      <c r="E503" s="72"/>
      <c r="F503" s="75"/>
      <c r="G503" s="72"/>
      <c r="H503" s="72"/>
      <c r="I503" s="72"/>
      <c r="J503" s="72"/>
      <c r="K503" s="72"/>
      <c r="L503" s="72"/>
      <c r="M503" s="72"/>
      <c r="N503" s="72"/>
      <c r="O503" s="72"/>
      <c r="P503" s="72"/>
      <c r="Q503" s="121" t="str" cm="1">
        <f t="array" ref="Q503">IF(COUNTA(G503:P503)=0,"",_xlfn.IFS((COUNTIF(G503:P503,"Y")+COUNTIF(G503:P503,"N/A"))=10,"Gold",(COUNTIF(G503:N503,"Y")+COUNTIF(G503:N503,"N/A"))=8,"Silver",COUNTIF(G503:J503,"Y")+COUNTIF(G503:J503,"N/A")=4,"Bronze",(COUNTIF(G503:J503,"Y")+COUNTIF(G503:J503,"N/A"))&lt;4,"Single Use"))</f>
        <v/>
      </c>
      <c r="R503" s="73"/>
      <c r="S503" s="66"/>
      <c r="T503" s="67"/>
      <c r="U503" s="67"/>
    </row>
    <row r="504" spans="1:21" ht="24.95" customHeight="1">
      <c r="A504" s="70"/>
      <c r="B504" s="71"/>
      <c r="C504" s="71"/>
      <c r="D504" s="71"/>
      <c r="E504" s="72"/>
      <c r="F504" s="75"/>
      <c r="G504" s="72"/>
      <c r="H504" s="72"/>
      <c r="I504" s="72"/>
      <c r="J504" s="72"/>
      <c r="K504" s="72"/>
      <c r="L504" s="72"/>
      <c r="M504" s="72"/>
      <c r="N504" s="72"/>
      <c r="O504" s="72"/>
      <c r="P504" s="72"/>
      <c r="Q504" s="121" t="str" cm="1">
        <f t="array" ref="Q504">IF(COUNTA(G504:P504)=0,"",_xlfn.IFS((COUNTIF(G504:P504,"Y")+COUNTIF(G504:P504,"N/A"))=10,"Gold",(COUNTIF(G504:N504,"Y")+COUNTIF(G504:N504,"N/A"))=8,"Silver",COUNTIF(G504:J504,"Y")+COUNTIF(G504:J504,"N/A")=4,"Bronze",(COUNTIF(G504:J504,"Y")+COUNTIF(G504:J504,"N/A"))&lt;4,"Single Use"))</f>
        <v/>
      </c>
      <c r="R504" s="73"/>
      <c r="S504" s="66"/>
      <c r="T504" s="67"/>
      <c r="U504" s="67"/>
    </row>
    <row r="505" spans="1:21" ht="24.95" customHeight="1">
      <c r="A505" s="70"/>
      <c r="B505" s="71"/>
      <c r="C505" s="71"/>
      <c r="D505" s="71"/>
      <c r="E505" s="72"/>
      <c r="F505" s="75"/>
      <c r="G505" s="72"/>
      <c r="H505" s="72"/>
      <c r="I505" s="72"/>
      <c r="J505" s="72"/>
      <c r="K505" s="72"/>
      <c r="L505" s="72"/>
      <c r="M505" s="72"/>
      <c r="N505" s="72"/>
      <c r="O505" s="72"/>
      <c r="P505" s="72"/>
      <c r="Q505" s="121" t="str" cm="1">
        <f t="array" ref="Q505">IF(COUNTA(G505:P505)=0,"",_xlfn.IFS((COUNTIF(G505:P505,"Y")+COUNTIF(G505:P505,"N/A"))=10,"Gold",(COUNTIF(G505:N505,"Y")+COUNTIF(G505:N505,"N/A"))=8,"Silver",COUNTIF(G505:J505,"Y")+COUNTIF(G505:J505,"N/A")=4,"Bronze",(COUNTIF(G505:J505,"Y")+COUNTIF(G505:J505,"N/A"))&lt;4,"Single Use"))</f>
        <v/>
      </c>
      <c r="R505" s="73"/>
      <c r="S505" s="66"/>
      <c r="T505" s="67"/>
      <c r="U505" s="67"/>
    </row>
    <row r="506" spans="1:21" ht="24.95" customHeight="1">
      <c r="A506" s="70"/>
      <c r="B506" s="71"/>
      <c r="C506" s="71"/>
      <c r="D506" s="71"/>
      <c r="E506" s="72"/>
      <c r="F506" s="75"/>
      <c r="G506" s="72"/>
      <c r="H506" s="72"/>
      <c r="I506" s="72"/>
      <c r="J506" s="72"/>
      <c r="K506" s="72"/>
      <c r="L506" s="72"/>
      <c r="M506" s="72"/>
      <c r="N506" s="72"/>
      <c r="O506" s="72"/>
      <c r="P506" s="72"/>
      <c r="Q506" s="121" t="str" cm="1">
        <f t="array" ref="Q506">IF(COUNTA(G506:P506)=0,"",_xlfn.IFS((COUNTIF(G506:P506,"Y")+COUNTIF(G506:P506,"N/A"))=10,"Gold",(COUNTIF(G506:N506,"Y")+COUNTIF(G506:N506,"N/A"))=8,"Silver",COUNTIF(G506:J506,"Y")+COUNTIF(G506:J506,"N/A")=4,"Bronze",(COUNTIF(G506:J506,"Y")+COUNTIF(G506:J506,"N/A"))&lt;4,"Single Use"))</f>
        <v/>
      </c>
      <c r="R506" s="73"/>
      <c r="S506" s="66"/>
      <c r="T506" s="67"/>
      <c r="U506" s="67"/>
    </row>
    <row r="507" spans="1:21" ht="24.95" customHeight="1">
      <c r="A507" s="70"/>
      <c r="B507" s="71"/>
      <c r="C507" s="71"/>
      <c r="D507" s="71"/>
      <c r="E507" s="72"/>
      <c r="F507" s="75"/>
      <c r="G507" s="72"/>
      <c r="H507" s="72"/>
      <c r="I507" s="72"/>
      <c r="J507" s="72"/>
      <c r="K507" s="72"/>
      <c r="L507" s="72"/>
      <c r="M507" s="72"/>
      <c r="N507" s="72"/>
      <c r="O507" s="72"/>
      <c r="P507" s="72"/>
      <c r="Q507" s="121" t="str" cm="1">
        <f t="array" ref="Q507">IF(COUNTA(G507:P507)=0,"",_xlfn.IFS((COUNTIF(G507:P507,"Y")+COUNTIF(G507:P507,"N/A"))=10,"Gold",(COUNTIF(G507:N507,"Y")+COUNTIF(G507:N507,"N/A"))=8,"Silver",COUNTIF(G507:J507,"Y")+COUNTIF(G507:J507,"N/A")=4,"Bronze",(COUNTIF(G507:J507,"Y")+COUNTIF(G507:J507,"N/A"))&lt;4,"Single Use"))</f>
        <v/>
      </c>
      <c r="R507" s="73"/>
      <c r="S507" s="66"/>
      <c r="T507" s="67"/>
      <c r="U507" s="67"/>
    </row>
    <row r="508" spans="1:21" ht="24.95" customHeight="1">
      <c r="A508" s="70"/>
      <c r="B508" s="71"/>
      <c r="C508" s="71"/>
      <c r="D508" s="71"/>
      <c r="E508" s="72"/>
      <c r="F508" s="75"/>
      <c r="G508" s="72"/>
      <c r="H508" s="72"/>
      <c r="I508" s="72"/>
      <c r="J508" s="72"/>
      <c r="K508" s="72"/>
      <c r="L508" s="72"/>
      <c r="M508" s="72"/>
      <c r="N508" s="72"/>
      <c r="O508" s="72"/>
      <c r="P508" s="72"/>
      <c r="Q508" s="121" t="str" cm="1">
        <f t="array" ref="Q508">IF(COUNTA(G508:P508)=0,"",_xlfn.IFS((COUNTIF(G508:P508,"Y")+COUNTIF(G508:P508,"N/A"))=10,"Gold",(COUNTIF(G508:N508,"Y")+COUNTIF(G508:N508,"N/A"))=8,"Silver",COUNTIF(G508:J508,"Y")+COUNTIF(G508:J508,"N/A")=4,"Bronze",(COUNTIF(G508:J508,"Y")+COUNTIF(G508:J508,"N/A"))&lt;4,"Single Use"))</f>
        <v/>
      </c>
      <c r="R508" s="73"/>
      <c r="S508" s="66"/>
      <c r="T508" s="67"/>
      <c r="U508" s="67"/>
    </row>
    <row r="509" spans="1:21" ht="24.95" customHeight="1">
      <c r="A509" s="70"/>
      <c r="B509" s="71"/>
      <c r="C509" s="71"/>
      <c r="D509" s="71"/>
      <c r="E509" s="72"/>
      <c r="F509" s="75"/>
      <c r="G509" s="72"/>
      <c r="H509" s="72"/>
      <c r="I509" s="72"/>
      <c r="J509" s="72"/>
      <c r="K509" s="72"/>
      <c r="L509" s="72"/>
      <c r="M509" s="72"/>
      <c r="N509" s="72"/>
      <c r="O509" s="72"/>
      <c r="P509" s="72"/>
      <c r="Q509" s="121" t="str" cm="1">
        <f t="array" ref="Q509">IF(COUNTA(G509:P509)=0,"",_xlfn.IFS((COUNTIF(G509:P509,"Y")+COUNTIF(G509:P509,"N/A"))=10,"Gold",(COUNTIF(G509:N509,"Y")+COUNTIF(G509:N509,"N/A"))=8,"Silver",COUNTIF(G509:J509,"Y")+COUNTIF(G509:J509,"N/A")=4,"Bronze",(COUNTIF(G509:J509,"Y")+COUNTIF(G509:J509,"N/A"))&lt;4,"Single Use"))</f>
        <v/>
      </c>
      <c r="R509" s="73"/>
      <c r="S509" s="66"/>
      <c r="T509" s="67"/>
      <c r="U509" s="67"/>
    </row>
    <row r="510" spans="1:21" ht="24.95" customHeight="1">
      <c r="A510" s="70"/>
      <c r="B510" s="71"/>
      <c r="C510" s="71"/>
      <c r="D510" s="71"/>
      <c r="E510" s="72"/>
      <c r="F510" s="75"/>
      <c r="G510" s="72"/>
      <c r="H510" s="72"/>
      <c r="I510" s="72"/>
      <c r="J510" s="72"/>
      <c r="K510" s="72"/>
      <c r="L510" s="72"/>
      <c r="M510" s="72"/>
      <c r="N510" s="72"/>
      <c r="O510" s="72"/>
      <c r="P510" s="72"/>
      <c r="Q510" s="121" t="str" cm="1">
        <f t="array" ref="Q510">IF(COUNTA(G510:P510)=0,"",_xlfn.IFS((COUNTIF(G510:P510,"Y")+COUNTIF(G510:P510,"N/A"))=10,"Gold",(COUNTIF(G510:N510,"Y")+COUNTIF(G510:N510,"N/A"))=8,"Silver",COUNTIF(G510:J510,"Y")+COUNTIF(G510:J510,"N/A")=4,"Bronze",(COUNTIF(G510:J510,"Y")+COUNTIF(G510:J510,"N/A"))&lt;4,"Single Use"))</f>
        <v/>
      </c>
      <c r="R510" s="73"/>
      <c r="S510" s="66"/>
      <c r="T510" s="67"/>
      <c r="U510" s="67"/>
    </row>
    <row r="511" spans="1:21" ht="24.95" customHeight="1">
      <c r="A511" s="70"/>
      <c r="B511" s="71"/>
      <c r="C511" s="71"/>
      <c r="D511" s="71"/>
      <c r="E511" s="72"/>
      <c r="F511" s="75"/>
      <c r="G511" s="72"/>
      <c r="H511" s="72"/>
      <c r="I511" s="72"/>
      <c r="J511" s="72"/>
      <c r="K511" s="72"/>
      <c r="L511" s="72"/>
      <c r="M511" s="72"/>
      <c r="N511" s="72"/>
      <c r="O511" s="72"/>
      <c r="P511" s="72"/>
      <c r="Q511" s="121" t="str" cm="1">
        <f t="array" ref="Q511">IF(COUNTA(G511:P511)=0,"",_xlfn.IFS((COUNTIF(G511:P511,"Y")+COUNTIF(G511:P511,"N/A"))=10,"Gold",(COUNTIF(G511:N511,"Y")+COUNTIF(G511:N511,"N/A"))=8,"Silver",COUNTIF(G511:J511,"Y")+COUNTIF(G511:J511,"N/A")=4,"Bronze",(COUNTIF(G511:J511,"Y")+COUNTIF(G511:J511,"N/A"))&lt;4,"Single Use"))</f>
        <v/>
      </c>
      <c r="R511" s="73"/>
      <c r="S511" s="66"/>
      <c r="T511" s="67"/>
      <c r="U511" s="67"/>
    </row>
    <row r="512" spans="1:21" ht="24.95" customHeight="1">
      <c r="A512" s="70"/>
      <c r="B512" s="71"/>
      <c r="C512" s="71"/>
      <c r="D512" s="71"/>
      <c r="E512" s="72"/>
      <c r="F512" s="75"/>
      <c r="G512" s="72"/>
      <c r="H512" s="72"/>
      <c r="I512" s="72"/>
      <c r="J512" s="72"/>
      <c r="K512" s="72"/>
      <c r="L512" s="72"/>
      <c r="M512" s="72"/>
      <c r="N512" s="72"/>
      <c r="O512" s="72"/>
      <c r="P512" s="72"/>
      <c r="Q512" s="121" t="str" cm="1">
        <f t="array" ref="Q512">IF(COUNTA(G512:P512)=0,"",_xlfn.IFS((COUNTIF(G512:P512,"Y")+COUNTIF(G512:P512,"N/A"))=10,"Gold",(COUNTIF(G512:N512,"Y")+COUNTIF(G512:N512,"N/A"))=8,"Silver",COUNTIF(G512:J512,"Y")+COUNTIF(G512:J512,"N/A")=4,"Bronze",(COUNTIF(G512:J512,"Y")+COUNTIF(G512:J512,"N/A"))&lt;4,"Single Use"))</f>
        <v/>
      </c>
      <c r="R512" s="73"/>
      <c r="S512" s="66"/>
      <c r="T512" s="67"/>
      <c r="U512" s="67"/>
    </row>
    <row r="513" spans="1:21" ht="24.95" customHeight="1">
      <c r="A513" s="70"/>
      <c r="B513" s="71"/>
      <c r="C513" s="71"/>
      <c r="D513" s="71"/>
      <c r="E513" s="72"/>
      <c r="F513" s="75"/>
      <c r="G513" s="72"/>
      <c r="H513" s="72"/>
      <c r="I513" s="72"/>
      <c r="J513" s="72"/>
      <c r="K513" s="72"/>
      <c r="L513" s="72"/>
      <c r="M513" s="72"/>
      <c r="N513" s="72"/>
      <c r="O513" s="72"/>
      <c r="P513" s="72"/>
      <c r="Q513" s="121" t="str" cm="1">
        <f t="array" ref="Q513">IF(COUNTA(G513:P513)=0,"",_xlfn.IFS((COUNTIF(G513:P513,"Y")+COUNTIF(G513:P513,"N/A"))=10,"Gold",(COUNTIF(G513:N513,"Y")+COUNTIF(G513:N513,"N/A"))=8,"Silver",COUNTIF(G513:J513,"Y")+COUNTIF(G513:J513,"N/A")=4,"Bronze",(COUNTIF(G513:J513,"Y")+COUNTIF(G513:J513,"N/A"))&lt;4,"Single Use"))</f>
        <v/>
      </c>
      <c r="R513" s="73"/>
      <c r="S513" s="66"/>
      <c r="T513" s="67"/>
      <c r="U513" s="67"/>
    </row>
    <row r="514" spans="1:21" ht="24.95" customHeight="1">
      <c r="A514" s="70"/>
      <c r="B514" s="71"/>
      <c r="C514" s="71"/>
      <c r="D514" s="71"/>
      <c r="E514" s="72"/>
      <c r="F514" s="75"/>
      <c r="G514" s="72"/>
      <c r="H514" s="72"/>
      <c r="I514" s="72"/>
      <c r="J514" s="72"/>
      <c r="K514" s="72"/>
      <c r="L514" s="72"/>
      <c r="M514" s="72"/>
      <c r="N514" s="72"/>
      <c r="O514" s="72"/>
      <c r="P514" s="72"/>
      <c r="Q514" s="121" t="str" cm="1">
        <f t="array" ref="Q514">IF(COUNTA(G514:P514)=0,"",_xlfn.IFS((COUNTIF(G514:P514,"Y")+COUNTIF(G514:P514,"N/A"))=10,"Gold",(COUNTIF(G514:N514,"Y")+COUNTIF(G514:N514,"N/A"))=8,"Silver",COUNTIF(G514:J514,"Y")+COUNTIF(G514:J514,"N/A")=4,"Bronze",(COUNTIF(G514:J514,"Y")+COUNTIF(G514:J514,"N/A"))&lt;4,"Single Use"))</f>
        <v/>
      </c>
      <c r="R514" s="73"/>
      <c r="S514" s="66"/>
      <c r="T514" s="67"/>
      <c r="U514" s="67"/>
    </row>
    <row r="515" spans="1:21" ht="24.95" customHeight="1">
      <c r="A515" s="70"/>
      <c r="B515" s="71"/>
      <c r="C515" s="71"/>
      <c r="D515" s="71"/>
      <c r="E515" s="72"/>
      <c r="F515" s="75"/>
      <c r="G515" s="72"/>
      <c r="H515" s="72"/>
      <c r="I515" s="72"/>
      <c r="J515" s="72"/>
      <c r="K515" s="72"/>
      <c r="L515" s="72"/>
      <c r="M515" s="72"/>
      <c r="N515" s="72"/>
      <c r="O515" s="72"/>
      <c r="P515" s="72"/>
      <c r="Q515" s="121" t="str" cm="1">
        <f t="array" ref="Q515">IF(COUNTA(G515:P515)=0,"",_xlfn.IFS((COUNTIF(G515:P515,"Y")+COUNTIF(G515:P515,"N/A"))=10,"Gold",(COUNTIF(G515:N515,"Y")+COUNTIF(G515:N515,"N/A"))=8,"Silver",COUNTIF(G515:J515,"Y")+COUNTIF(G515:J515,"N/A")=4,"Bronze",(COUNTIF(G515:J515,"Y")+COUNTIF(G515:J515,"N/A"))&lt;4,"Single Use"))</f>
        <v/>
      </c>
      <c r="R515" s="73"/>
      <c r="S515" s="66"/>
      <c r="T515" s="67"/>
      <c r="U515" s="67"/>
    </row>
    <row r="516" spans="1:21" ht="24.95" customHeight="1">
      <c r="A516" s="70"/>
      <c r="B516" s="71"/>
      <c r="C516" s="71"/>
      <c r="D516" s="71"/>
      <c r="E516" s="72"/>
      <c r="F516" s="75"/>
      <c r="G516" s="72"/>
      <c r="H516" s="72"/>
      <c r="I516" s="72"/>
      <c r="J516" s="72"/>
      <c r="K516" s="72"/>
      <c r="L516" s="72"/>
      <c r="M516" s="72"/>
      <c r="N516" s="72"/>
      <c r="O516" s="72"/>
      <c r="P516" s="72"/>
      <c r="Q516" s="121" t="str" cm="1">
        <f t="array" ref="Q516">IF(COUNTA(G516:P516)=0,"",_xlfn.IFS((COUNTIF(G516:P516,"Y")+COUNTIF(G516:P516,"N/A"))=10,"Gold",(COUNTIF(G516:N516,"Y")+COUNTIF(G516:N516,"N/A"))=8,"Silver",COUNTIF(G516:J516,"Y")+COUNTIF(G516:J516,"N/A")=4,"Bronze",(COUNTIF(G516:J516,"Y")+COUNTIF(G516:J516,"N/A"))&lt;4,"Single Use"))</f>
        <v/>
      </c>
      <c r="R516" s="73"/>
      <c r="S516" s="66"/>
      <c r="T516" s="67"/>
      <c r="U516" s="67"/>
    </row>
    <row r="517" spans="1:21" ht="24.95" customHeight="1">
      <c r="A517" s="70"/>
      <c r="B517" s="71"/>
      <c r="C517" s="71"/>
      <c r="D517" s="71"/>
      <c r="E517" s="72"/>
      <c r="F517" s="75"/>
      <c r="G517" s="72"/>
      <c r="H517" s="72"/>
      <c r="I517" s="72"/>
      <c r="J517" s="72"/>
      <c r="K517" s="72"/>
      <c r="L517" s="72"/>
      <c r="M517" s="72"/>
      <c r="N517" s="72"/>
      <c r="O517" s="72"/>
      <c r="P517" s="72"/>
      <c r="Q517" s="121" t="str" cm="1">
        <f t="array" ref="Q517">IF(COUNTA(G517:P517)=0,"",_xlfn.IFS((COUNTIF(G517:P517,"Y")+COUNTIF(G517:P517,"N/A"))=10,"Gold",(COUNTIF(G517:N517,"Y")+COUNTIF(G517:N517,"N/A"))=8,"Silver",COUNTIF(G517:J517,"Y")+COUNTIF(G517:J517,"N/A")=4,"Bronze",(COUNTIF(G517:J517,"Y")+COUNTIF(G517:J517,"N/A"))&lt;4,"Single Use"))</f>
        <v/>
      </c>
      <c r="R517" s="73"/>
      <c r="S517" s="66"/>
      <c r="T517" s="67"/>
      <c r="U517" s="67"/>
    </row>
    <row r="518" spans="1:21" ht="24.95" customHeight="1">
      <c r="A518" s="70"/>
      <c r="B518" s="71"/>
      <c r="C518" s="71"/>
      <c r="D518" s="71"/>
      <c r="E518" s="72"/>
      <c r="F518" s="75"/>
      <c r="G518" s="72"/>
      <c r="H518" s="72"/>
      <c r="I518" s="72"/>
      <c r="J518" s="72"/>
      <c r="K518" s="72"/>
      <c r="L518" s="72"/>
      <c r="M518" s="72"/>
      <c r="N518" s="72"/>
      <c r="O518" s="72"/>
      <c r="P518" s="72"/>
      <c r="Q518" s="121" t="str" cm="1">
        <f t="array" ref="Q518">IF(COUNTA(G518:P518)=0,"",_xlfn.IFS((COUNTIF(G518:P518,"Y")+COUNTIF(G518:P518,"N/A"))=10,"Gold",(COUNTIF(G518:N518,"Y")+COUNTIF(G518:N518,"N/A"))=8,"Silver",COUNTIF(G518:J518,"Y")+COUNTIF(G518:J518,"N/A")=4,"Bronze",(COUNTIF(G518:J518,"Y")+COUNTIF(G518:J518,"N/A"))&lt;4,"Single Use"))</f>
        <v/>
      </c>
      <c r="R518" s="73"/>
      <c r="S518" s="66"/>
      <c r="T518" s="67"/>
      <c r="U518" s="67"/>
    </row>
    <row r="519" spans="1:21" ht="24.95" customHeight="1">
      <c r="A519" s="70"/>
      <c r="B519" s="71"/>
      <c r="C519" s="71"/>
      <c r="D519" s="71"/>
      <c r="E519" s="72"/>
      <c r="F519" s="75"/>
      <c r="G519" s="72"/>
      <c r="H519" s="72"/>
      <c r="I519" s="72"/>
      <c r="J519" s="72"/>
      <c r="K519" s="72"/>
      <c r="L519" s="72"/>
      <c r="M519" s="72"/>
      <c r="N519" s="72"/>
      <c r="O519" s="72"/>
      <c r="P519" s="72"/>
      <c r="Q519" s="121" t="str" cm="1">
        <f t="array" ref="Q519">IF(COUNTA(G519:P519)=0,"",_xlfn.IFS((COUNTIF(G519:P519,"Y")+COUNTIF(G519:P519,"N/A"))=10,"Gold",(COUNTIF(G519:N519,"Y")+COUNTIF(G519:N519,"N/A"))=8,"Silver",COUNTIF(G519:J519,"Y")+COUNTIF(G519:J519,"N/A")=4,"Bronze",(COUNTIF(G519:J519,"Y")+COUNTIF(G519:J519,"N/A"))&lt;4,"Single Use"))</f>
        <v/>
      </c>
      <c r="R519" s="73"/>
      <c r="S519" s="66"/>
      <c r="T519" s="67"/>
      <c r="U519" s="67"/>
    </row>
    <row r="520" spans="1:21" ht="24.95" customHeight="1">
      <c r="A520" s="70"/>
      <c r="B520" s="71"/>
      <c r="C520" s="71"/>
      <c r="D520" s="71"/>
      <c r="E520" s="72"/>
      <c r="F520" s="75"/>
      <c r="G520" s="72"/>
      <c r="H520" s="72"/>
      <c r="I520" s="72"/>
      <c r="J520" s="72"/>
      <c r="K520" s="72"/>
      <c r="L520" s="72"/>
      <c r="M520" s="72"/>
      <c r="N520" s="72"/>
      <c r="O520" s="72"/>
      <c r="P520" s="72"/>
      <c r="Q520" s="121" t="str" cm="1">
        <f t="array" ref="Q520">IF(COUNTA(G520:P520)=0,"",_xlfn.IFS((COUNTIF(G520:P520,"Y")+COUNTIF(G520:P520,"N/A"))=10,"Gold",(COUNTIF(G520:N520,"Y")+COUNTIF(G520:N520,"N/A"))=8,"Silver",COUNTIF(G520:J520,"Y")+COUNTIF(G520:J520,"N/A")=4,"Bronze",(COUNTIF(G520:J520,"Y")+COUNTIF(G520:J520,"N/A"))&lt;4,"Single Use"))</f>
        <v/>
      </c>
      <c r="R520" s="73"/>
      <c r="S520" s="66"/>
      <c r="T520" s="67"/>
      <c r="U520" s="67"/>
    </row>
    <row r="521" spans="1:21" ht="24.95" customHeight="1">
      <c r="A521" s="70"/>
      <c r="B521" s="71"/>
      <c r="C521" s="71"/>
      <c r="D521" s="71"/>
      <c r="E521" s="72"/>
      <c r="F521" s="75"/>
      <c r="G521" s="72"/>
      <c r="H521" s="72"/>
      <c r="I521" s="72"/>
      <c r="J521" s="72"/>
      <c r="K521" s="72"/>
      <c r="L521" s="72"/>
      <c r="M521" s="72"/>
      <c r="N521" s="72"/>
      <c r="O521" s="72"/>
      <c r="P521" s="72"/>
      <c r="Q521" s="121" t="str" cm="1">
        <f t="array" ref="Q521">IF(COUNTA(G521:P521)=0,"",_xlfn.IFS((COUNTIF(G521:P521,"Y")+COUNTIF(G521:P521,"N/A"))=10,"Gold",(COUNTIF(G521:N521,"Y")+COUNTIF(G521:N521,"N/A"))=8,"Silver",COUNTIF(G521:J521,"Y")+COUNTIF(G521:J521,"N/A")=4,"Bronze",(COUNTIF(G521:J521,"Y")+COUNTIF(G521:J521,"N/A"))&lt;4,"Single Use"))</f>
        <v/>
      </c>
      <c r="R521" s="73"/>
      <c r="S521" s="66"/>
      <c r="T521" s="67"/>
      <c r="U521" s="67"/>
    </row>
    <row r="522" spans="1:21" ht="24.95" customHeight="1">
      <c r="A522" s="70"/>
      <c r="B522" s="71"/>
      <c r="C522" s="71"/>
      <c r="D522" s="71"/>
      <c r="E522" s="72"/>
      <c r="F522" s="75"/>
      <c r="G522" s="72"/>
      <c r="H522" s="72"/>
      <c r="I522" s="72"/>
      <c r="J522" s="72"/>
      <c r="K522" s="72"/>
      <c r="L522" s="72"/>
      <c r="M522" s="72"/>
      <c r="N522" s="72"/>
      <c r="O522" s="72"/>
      <c r="P522" s="72"/>
      <c r="Q522" s="121" t="str" cm="1">
        <f t="array" ref="Q522">IF(COUNTA(G522:P522)=0,"",_xlfn.IFS((COUNTIF(G522:P522,"Y")+COUNTIF(G522:P522,"N/A"))=10,"Gold",(COUNTIF(G522:N522,"Y")+COUNTIF(G522:N522,"N/A"))=8,"Silver",COUNTIF(G522:J522,"Y")+COUNTIF(G522:J522,"N/A")=4,"Bronze",(COUNTIF(G522:J522,"Y")+COUNTIF(G522:J522,"N/A"))&lt;4,"Single Use"))</f>
        <v/>
      </c>
      <c r="R522" s="73"/>
      <c r="S522" s="66"/>
      <c r="T522" s="67"/>
      <c r="U522" s="67"/>
    </row>
    <row r="523" spans="1:21" ht="24.95" customHeight="1">
      <c r="A523" s="70"/>
      <c r="B523" s="71"/>
      <c r="C523" s="71"/>
      <c r="D523" s="71"/>
      <c r="E523" s="72"/>
      <c r="F523" s="75"/>
      <c r="G523" s="72"/>
      <c r="H523" s="72"/>
      <c r="I523" s="72"/>
      <c r="J523" s="72"/>
      <c r="K523" s="72"/>
      <c r="L523" s="72"/>
      <c r="M523" s="72"/>
      <c r="N523" s="72"/>
      <c r="O523" s="72"/>
      <c r="P523" s="72"/>
      <c r="Q523" s="121" t="str" cm="1">
        <f t="array" ref="Q523">IF(COUNTA(G523:P523)=0,"",_xlfn.IFS((COUNTIF(G523:P523,"Y")+COUNTIF(G523:P523,"N/A"))=10,"Gold",(COUNTIF(G523:N523,"Y")+COUNTIF(G523:N523,"N/A"))=8,"Silver",COUNTIF(G523:J523,"Y")+COUNTIF(G523:J523,"N/A")=4,"Bronze",(COUNTIF(G523:J523,"Y")+COUNTIF(G523:J523,"N/A"))&lt;4,"Single Use"))</f>
        <v/>
      </c>
      <c r="R523" s="73"/>
      <c r="S523" s="66"/>
      <c r="T523" s="67"/>
      <c r="U523" s="67"/>
    </row>
    <row r="524" spans="1:21" ht="24.95" customHeight="1">
      <c r="A524" s="70"/>
      <c r="B524" s="71"/>
      <c r="C524" s="71"/>
      <c r="D524" s="71"/>
      <c r="E524" s="72"/>
      <c r="F524" s="75"/>
      <c r="G524" s="72"/>
      <c r="H524" s="72"/>
      <c r="I524" s="72"/>
      <c r="J524" s="72"/>
      <c r="K524" s="72"/>
      <c r="L524" s="72"/>
      <c r="M524" s="72"/>
      <c r="N524" s="72"/>
      <c r="O524" s="72"/>
      <c r="P524" s="72"/>
      <c r="Q524" s="121" t="str" cm="1">
        <f t="array" ref="Q524">IF(COUNTA(G524:P524)=0,"",_xlfn.IFS((COUNTIF(G524:P524,"Y")+COUNTIF(G524:P524,"N/A"))=10,"Gold",(COUNTIF(G524:N524,"Y")+COUNTIF(G524:N524,"N/A"))=8,"Silver",COUNTIF(G524:J524,"Y")+COUNTIF(G524:J524,"N/A")=4,"Bronze",(COUNTIF(G524:J524,"Y")+COUNTIF(G524:J524,"N/A"))&lt;4,"Single Use"))</f>
        <v/>
      </c>
      <c r="R524" s="73"/>
      <c r="S524" s="66"/>
      <c r="T524" s="67"/>
      <c r="U524" s="67"/>
    </row>
    <row r="525" spans="1:21" ht="24.95" customHeight="1">
      <c r="A525" s="70"/>
      <c r="B525" s="71"/>
      <c r="C525" s="71"/>
      <c r="D525" s="71"/>
      <c r="E525" s="72"/>
      <c r="F525" s="75"/>
      <c r="G525" s="72"/>
      <c r="H525" s="72"/>
      <c r="I525" s="72"/>
      <c r="J525" s="72"/>
      <c r="K525" s="72"/>
      <c r="L525" s="72"/>
      <c r="M525" s="72"/>
      <c r="N525" s="72"/>
      <c r="O525" s="72"/>
      <c r="P525" s="72"/>
      <c r="Q525" s="121" t="str" cm="1">
        <f t="array" ref="Q525">IF(COUNTA(G525:P525)=0,"",_xlfn.IFS((COUNTIF(G525:P525,"Y")+COUNTIF(G525:P525,"N/A"))=10,"Gold",(COUNTIF(G525:N525,"Y")+COUNTIF(G525:N525,"N/A"))=8,"Silver",COUNTIF(G525:J525,"Y")+COUNTIF(G525:J525,"N/A")=4,"Bronze",(COUNTIF(G525:J525,"Y")+COUNTIF(G525:J525,"N/A"))&lt;4,"Single Use"))</f>
        <v/>
      </c>
      <c r="R525" s="73"/>
      <c r="S525" s="66"/>
      <c r="T525" s="67"/>
      <c r="U525" s="67"/>
    </row>
    <row r="526" spans="1:21" ht="24.95" customHeight="1">
      <c r="A526" s="70"/>
      <c r="B526" s="71"/>
      <c r="C526" s="71"/>
      <c r="D526" s="71"/>
      <c r="E526" s="72"/>
      <c r="F526" s="75"/>
      <c r="G526" s="72"/>
      <c r="H526" s="72"/>
      <c r="I526" s="72"/>
      <c r="J526" s="72"/>
      <c r="K526" s="72"/>
      <c r="L526" s="72"/>
      <c r="M526" s="72"/>
      <c r="N526" s="72"/>
      <c r="O526" s="72"/>
      <c r="P526" s="72"/>
      <c r="Q526" s="121" t="str" cm="1">
        <f t="array" ref="Q526">IF(COUNTA(G526:P526)=0,"",_xlfn.IFS((COUNTIF(G526:P526,"Y")+COUNTIF(G526:P526,"N/A"))=10,"Gold",(COUNTIF(G526:N526,"Y")+COUNTIF(G526:N526,"N/A"))=8,"Silver",COUNTIF(G526:J526,"Y")+COUNTIF(G526:J526,"N/A")=4,"Bronze",(COUNTIF(G526:J526,"Y")+COUNTIF(G526:J526,"N/A"))&lt;4,"Single Use"))</f>
        <v/>
      </c>
      <c r="R526" s="73"/>
      <c r="S526" s="66"/>
      <c r="T526" s="67"/>
      <c r="U526" s="67"/>
    </row>
    <row r="527" spans="1:21" ht="24.95" customHeight="1">
      <c r="A527" s="70"/>
      <c r="B527" s="71"/>
      <c r="C527" s="71"/>
      <c r="D527" s="71"/>
      <c r="E527" s="72"/>
      <c r="F527" s="75"/>
      <c r="G527" s="72"/>
      <c r="H527" s="72"/>
      <c r="I527" s="72"/>
      <c r="J527" s="72"/>
      <c r="K527" s="72"/>
      <c r="L527" s="72"/>
      <c r="M527" s="72"/>
      <c r="N527" s="72"/>
      <c r="O527" s="72"/>
      <c r="P527" s="72"/>
      <c r="Q527" s="121" t="str" cm="1">
        <f t="array" ref="Q527">IF(COUNTA(G527:P527)=0,"",_xlfn.IFS((COUNTIF(G527:P527,"Y")+COUNTIF(G527:P527,"N/A"))=10,"Gold",(COUNTIF(G527:N527,"Y")+COUNTIF(G527:N527,"N/A"))=8,"Silver",COUNTIF(G527:J527,"Y")+COUNTIF(G527:J527,"N/A")=4,"Bronze",(COUNTIF(G527:J527,"Y")+COUNTIF(G527:J527,"N/A"))&lt;4,"Single Use"))</f>
        <v/>
      </c>
      <c r="R527" s="73"/>
      <c r="S527" s="66"/>
      <c r="T527" s="67"/>
      <c r="U527" s="67"/>
    </row>
    <row r="528" spans="1:21" ht="24.95" customHeight="1">
      <c r="A528" s="70"/>
      <c r="B528" s="71"/>
      <c r="C528" s="71"/>
      <c r="D528" s="71"/>
      <c r="E528" s="72"/>
      <c r="F528" s="75"/>
      <c r="G528" s="72"/>
      <c r="H528" s="72"/>
      <c r="I528" s="72"/>
      <c r="J528" s="72"/>
      <c r="K528" s="72"/>
      <c r="L528" s="72"/>
      <c r="M528" s="72"/>
      <c r="N528" s="72"/>
      <c r="O528" s="72"/>
      <c r="P528" s="72"/>
      <c r="Q528" s="121" t="str" cm="1">
        <f t="array" ref="Q528">IF(COUNTA(G528:P528)=0,"",_xlfn.IFS((COUNTIF(G528:P528,"Y")+COUNTIF(G528:P528,"N/A"))=10,"Gold",(COUNTIF(G528:N528,"Y")+COUNTIF(G528:N528,"N/A"))=8,"Silver",COUNTIF(G528:J528,"Y")+COUNTIF(G528:J528,"N/A")=4,"Bronze",(COUNTIF(G528:J528,"Y")+COUNTIF(G528:J528,"N/A"))&lt;4,"Single Use"))</f>
        <v/>
      </c>
      <c r="R528" s="73"/>
      <c r="S528" s="66"/>
      <c r="T528" s="67"/>
      <c r="U528" s="67"/>
    </row>
    <row r="529" spans="1:21" ht="24.95" customHeight="1">
      <c r="A529" s="70"/>
      <c r="B529" s="71"/>
      <c r="C529" s="71"/>
      <c r="D529" s="71"/>
      <c r="E529" s="72"/>
      <c r="F529" s="75"/>
      <c r="G529" s="72"/>
      <c r="H529" s="72"/>
      <c r="I529" s="72"/>
      <c r="J529" s="72"/>
      <c r="K529" s="72"/>
      <c r="L529" s="72"/>
      <c r="M529" s="72"/>
      <c r="N529" s="72"/>
      <c r="O529" s="72"/>
      <c r="P529" s="72"/>
      <c r="Q529" s="121" t="str" cm="1">
        <f t="array" ref="Q529">IF(COUNTA(G529:P529)=0,"",_xlfn.IFS((COUNTIF(G529:P529,"Y")+COUNTIF(G529:P529,"N/A"))=10,"Gold",(COUNTIF(G529:N529,"Y")+COUNTIF(G529:N529,"N/A"))=8,"Silver",COUNTIF(G529:J529,"Y")+COUNTIF(G529:J529,"N/A")=4,"Bronze",(COUNTIF(G529:J529,"Y")+COUNTIF(G529:J529,"N/A"))&lt;4,"Single Use"))</f>
        <v/>
      </c>
      <c r="R529" s="73"/>
      <c r="S529" s="66"/>
      <c r="T529" s="67"/>
      <c r="U529" s="67"/>
    </row>
    <row r="530" spans="1:21" ht="24.95" customHeight="1">
      <c r="A530" s="70"/>
      <c r="B530" s="71"/>
      <c r="C530" s="71"/>
      <c r="D530" s="71"/>
      <c r="E530" s="72"/>
      <c r="F530" s="75"/>
      <c r="G530" s="72"/>
      <c r="H530" s="72"/>
      <c r="I530" s="72"/>
      <c r="J530" s="72"/>
      <c r="K530" s="72"/>
      <c r="L530" s="72"/>
      <c r="M530" s="72"/>
      <c r="N530" s="72"/>
      <c r="O530" s="72"/>
      <c r="P530" s="72"/>
      <c r="Q530" s="121" t="str" cm="1">
        <f t="array" ref="Q530">IF(COUNTA(G530:P530)=0,"",_xlfn.IFS((COUNTIF(G530:P530,"Y")+COUNTIF(G530:P530,"N/A"))=10,"Gold",(COUNTIF(G530:N530,"Y")+COUNTIF(G530:N530,"N/A"))=8,"Silver",COUNTIF(G530:J530,"Y")+COUNTIF(G530:J530,"N/A")=4,"Bronze",(COUNTIF(G530:J530,"Y")+COUNTIF(G530:J530,"N/A"))&lt;4,"Single Use"))</f>
        <v/>
      </c>
      <c r="R530" s="73"/>
      <c r="S530" s="66"/>
      <c r="T530" s="67"/>
      <c r="U530" s="67"/>
    </row>
    <row r="531" spans="1:21" ht="24.95" customHeight="1">
      <c r="A531" s="70"/>
      <c r="B531" s="71"/>
      <c r="C531" s="71"/>
      <c r="D531" s="71"/>
      <c r="E531" s="72"/>
      <c r="F531" s="75"/>
      <c r="G531" s="72"/>
      <c r="H531" s="72"/>
      <c r="I531" s="72"/>
      <c r="J531" s="72"/>
      <c r="K531" s="72"/>
      <c r="L531" s="72"/>
      <c r="M531" s="72"/>
      <c r="N531" s="72"/>
      <c r="O531" s="72"/>
      <c r="P531" s="72"/>
      <c r="Q531" s="121" t="str" cm="1">
        <f t="array" ref="Q531">IF(COUNTA(G531:P531)=0,"",_xlfn.IFS((COUNTIF(G531:P531,"Y")+COUNTIF(G531:P531,"N/A"))=10,"Gold",(COUNTIF(G531:N531,"Y")+COUNTIF(G531:N531,"N/A"))=8,"Silver",COUNTIF(G531:J531,"Y")+COUNTIF(G531:J531,"N/A")=4,"Bronze",(COUNTIF(G531:J531,"Y")+COUNTIF(G531:J531,"N/A"))&lt;4,"Single Use"))</f>
        <v/>
      </c>
      <c r="R531" s="73"/>
      <c r="S531" s="66"/>
      <c r="T531" s="67"/>
      <c r="U531" s="67"/>
    </row>
    <row r="532" spans="1:21" ht="24.95" customHeight="1">
      <c r="A532" s="70"/>
      <c r="B532" s="71"/>
      <c r="C532" s="71"/>
      <c r="D532" s="71"/>
      <c r="E532" s="72"/>
      <c r="F532" s="75"/>
      <c r="G532" s="72"/>
      <c r="H532" s="72"/>
      <c r="I532" s="72"/>
      <c r="J532" s="72"/>
      <c r="K532" s="72"/>
      <c r="L532" s="72"/>
      <c r="M532" s="72"/>
      <c r="N532" s="72"/>
      <c r="O532" s="72"/>
      <c r="P532" s="72"/>
      <c r="Q532" s="121" t="str" cm="1">
        <f t="array" ref="Q532">IF(COUNTA(G532:P532)=0,"",_xlfn.IFS((COUNTIF(G532:P532,"Y")+COUNTIF(G532:P532,"N/A"))=10,"Gold",(COUNTIF(G532:N532,"Y")+COUNTIF(G532:N532,"N/A"))=8,"Silver",COUNTIF(G532:J532,"Y")+COUNTIF(G532:J532,"N/A")=4,"Bronze",(COUNTIF(G532:J532,"Y")+COUNTIF(G532:J532,"N/A"))&lt;4,"Single Use"))</f>
        <v/>
      </c>
      <c r="R532" s="73"/>
      <c r="S532" s="66"/>
      <c r="T532" s="67"/>
      <c r="U532" s="67"/>
    </row>
    <row r="533" spans="1:21" ht="24.95" customHeight="1">
      <c r="A533" s="70"/>
      <c r="B533" s="71"/>
      <c r="C533" s="71"/>
      <c r="D533" s="71"/>
      <c r="E533" s="72"/>
      <c r="F533" s="75"/>
      <c r="G533" s="72"/>
      <c r="H533" s="72"/>
      <c r="I533" s="72"/>
      <c r="J533" s="72"/>
      <c r="K533" s="72"/>
      <c r="L533" s="72"/>
      <c r="M533" s="72"/>
      <c r="N533" s="72"/>
      <c r="O533" s="72"/>
      <c r="P533" s="72"/>
      <c r="Q533" s="121" t="str" cm="1">
        <f t="array" ref="Q533">IF(COUNTA(G533:P533)=0,"",_xlfn.IFS((COUNTIF(G533:P533,"Y")+COUNTIF(G533:P533,"N/A"))=10,"Gold",(COUNTIF(G533:N533,"Y")+COUNTIF(G533:N533,"N/A"))=8,"Silver",COUNTIF(G533:J533,"Y")+COUNTIF(G533:J533,"N/A")=4,"Bronze",(COUNTIF(G533:J533,"Y")+COUNTIF(G533:J533,"N/A"))&lt;4,"Single Use"))</f>
        <v/>
      </c>
      <c r="R533" s="73"/>
      <c r="S533" s="66"/>
      <c r="T533" s="67"/>
      <c r="U533" s="67"/>
    </row>
    <row r="534" spans="1:21" ht="24.95" customHeight="1">
      <c r="A534" s="70"/>
      <c r="B534" s="71"/>
      <c r="C534" s="71"/>
      <c r="D534" s="71"/>
      <c r="E534" s="72"/>
      <c r="F534" s="75"/>
      <c r="G534" s="72"/>
      <c r="H534" s="72"/>
      <c r="I534" s="72"/>
      <c r="J534" s="72"/>
      <c r="K534" s="72"/>
      <c r="L534" s="72"/>
      <c r="M534" s="72"/>
      <c r="N534" s="72"/>
      <c r="O534" s="72"/>
      <c r="P534" s="72"/>
      <c r="Q534" s="121" t="str" cm="1">
        <f t="array" ref="Q534">IF(COUNTA(G534:P534)=0,"",_xlfn.IFS((COUNTIF(G534:P534,"Y")+COUNTIF(G534:P534,"N/A"))=10,"Gold",(COUNTIF(G534:N534,"Y")+COUNTIF(G534:N534,"N/A"))=8,"Silver",COUNTIF(G534:J534,"Y")+COUNTIF(G534:J534,"N/A")=4,"Bronze",(COUNTIF(G534:J534,"Y")+COUNTIF(G534:J534,"N/A"))&lt;4,"Single Use"))</f>
        <v/>
      </c>
      <c r="R534" s="73"/>
      <c r="S534" s="66"/>
      <c r="T534" s="67"/>
      <c r="U534" s="67"/>
    </row>
    <row r="535" spans="1:21" ht="24.95" customHeight="1">
      <c r="A535" s="70"/>
      <c r="B535" s="71"/>
      <c r="C535" s="71"/>
      <c r="D535" s="71"/>
      <c r="E535" s="72"/>
      <c r="F535" s="75"/>
      <c r="G535" s="72"/>
      <c r="H535" s="72"/>
      <c r="I535" s="72"/>
      <c r="J535" s="72"/>
      <c r="K535" s="72"/>
      <c r="L535" s="72"/>
      <c r="M535" s="72"/>
      <c r="N535" s="72"/>
      <c r="O535" s="72"/>
      <c r="P535" s="72"/>
      <c r="Q535" s="121" t="str" cm="1">
        <f t="array" ref="Q535">IF(COUNTA(G535:P535)=0,"",_xlfn.IFS((COUNTIF(G535:P535,"Y")+COUNTIF(G535:P535,"N/A"))=10,"Gold",(COUNTIF(G535:N535,"Y")+COUNTIF(G535:N535,"N/A"))=8,"Silver",COUNTIF(G535:J535,"Y")+COUNTIF(G535:J535,"N/A")=4,"Bronze",(COUNTIF(G535:J535,"Y")+COUNTIF(G535:J535,"N/A"))&lt;4,"Single Use"))</f>
        <v/>
      </c>
      <c r="R535" s="73"/>
      <c r="S535" s="66"/>
      <c r="T535" s="67"/>
      <c r="U535" s="67"/>
    </row>
    <row r="536" spans="1:21" ht="24.95" customHeight="1">
      <c r="A536" s="70"/>
      <c r="B536" s="71"/>
      <c r="C536" s="71"/>
      <c r="D536" s="71"/>
      <c r="E536" s="72"/>
      <c r="F536" s="75"/>
      <c r="G536" s="72"/>
      <c r="H536" s="72"/>
      <c r="I536" s="72"/>
      <c r="J536" s="72"/>
      <c r="K536" s="72"/>
      <c r="L536" s="72"/>
      <c r="M536" s="72"/>
      <c r="N536" s="72"/>
      <c r="O536" s="72"/>
      <c r="P536" s="72"/>
      <c r="Q536" s="121" t="str" cm="1">
        <f t="array" ref="Q536">IF(COUNTA(G536:P536)=0,"",_xlfn.IFS((COUNTIF(G536:P536,"Y")+COUNTIF(G536:P536,"N/A"))=10,"Gold",(COUNTIF(G536:N536,"Y")+COUNTIF(G536:N536,"N/A"))=8,"Silver",COUNTIF(G536:J536,"Y")+COUNTIF(G536:J536,"N/A")=4,"Bronze",(COUNTIF(G536:J536,"Y")+COUNTIF(G536:J536,"N/A"))&lt;4,"Single Use"))</f>
        <v/>
      </c>
      <c r="R536" s="73"/>
      <c r="S536" s="66"/>
      <c r="T536" s="67"/>
      <c r="U536" s="67"/>
    </row>
    <row r="537" spans="1:21" ht="24.95" customHeight="1">
      <c r="A537" s="70"/>
      <c r="B537" s="71"/>
      <c r="C537" s="71"/>
      <c r="D537" s="71"/>
      <c r="E537" s="72"/>
      <c r="F537" s="75"/>
      <c r="G537" s="72"/>
      <c r="H537" s="72"/>
      <c r="I537" s="72"/>
      <c r="J537" s="72"/>
      <c r="K537" s="72"/>
      <c r="L537" s="72"/>
      <c r="M537" s="72"/>
      <c r="N537" s="72"/>
      <c r="O537" s="72"/>
      <c r="P537" s="72"/>
      <c r="Q537" s="121" t="str" cm="1">
        <f t="array" ref="Q537">IF(COUNTA(G537:P537)=0,"",_xlfn.IFS((COUNTIF(G537:P537,"Y")+COUNTIF(G537:P537,"N/A"))=10,"Gold",(COUNTIF(G537:N537,"Y")+COUNTIF(G537:N537,"N/A"))=8,"Silver",COUNTIF(G537:J537,"Y")+COUNTIF(G537:J537,"N/A")=4,"Bronze",(COUNTIF(G537:J537,"Y")+COUNTIF(G537:J537,"N/A"))&lt;4,"Single Use"))</f>
        <v/>
      </c>
      <c r="R537" s="73"/>
      <c r="S537" s="66"/>
      <c r="T537" s="67"/>
      <c r="U537" s="67"/>
    </row>
    <row r="538" spans="1:21" ht="24.95" customHeight="1">
      <c r="A538" s="70"/>
      <c r="B538" s="71"/>
      <c r="C538" s="71"/>
      <c r="D538" s="71"/>
      <c r="E538" s="72"/>
      <c r="F538" s="75"/>
      <c r="G538" s="72"/>
      <c r="H538" s="72"/>
      <c r="I538" s="72"/>
      <c r="J538" s="72"/>
      <c r="K538" s="72"/>
      <c r="L538" s="72"/>
      <c r="M538" s="72"/>
      <c r="N538" s="72"/>
      <c r="O538" s="72"/>
      <c r="P538" s="72"/>
      <c r="Q538" s="121" t="str" cm="1">
        <f t="array" ref="Q538">IF(COUNTA(G538:P538)=0,"",_xlfn.IFS((COUNTIF(G538:P538,"Y")+COUNTIF(G538:P538,"N/A"))=10,"Gold",(COUNTIF(G538:N538,"Y")+COUNTIF(G538:N538,"N/A"))=8,"Silver",COUNTIF(G538:J538,"Y")+COUNTIF(G538:J538,"N/A")=4,"Bronze",(COUNTIF(G538:J538,"Y")+COUNTIF(G538:J538,"N/A"))&lt;4,"Single Use"))</f>
        <v/>
      </c>
      <c r="R538" s="73"/>
      <c r="S538" s="66"/>
      <c r="T538" s="67"/>
      <c r="U538" s="67"/>
    </row>
    <row r="539" spans="1:21" ht="24.95" customHeight="1">
      <c r="A539" s="70"/>
      <c r="B539" s="71"/>
      <c r="C539" s="71"/>
      <c r="D539" s="71"/>
      <c r="E539" s="72"/>
      <c r="F539" s="75"/>
      <c r="G539" s="72"/>
      <c r="H539" s="72"/>
      <c r="I539" s="72"/>
      <c r="J539" s="72"/>
      <c r="K539" s="72"/>
      <c r="L539" s="72"/>
      <c r="M539" s="72"/>
      <c r="N539" s="72"/>
      <c r="O539" s="72"/>
      <c r="P539" s="72"/>
      <c r="Q539" s="121" t="str" cm="1">
        <f t="array" ref="Q539">IF(COUNTA(G539:P539)=0,"",_xlfn.IFS((COUNTIF(G539:P539,"Y")+COUNTIF(G539:P539,"N/A"))=10,"Gold",(COUNTIF(G539:N539,"Y")+COUNTIF(G539:N539,"N/A"))=8,"Silver",COUNTIF(G539:J539,"Y")+COUNTIF(G539:J539,"N/A")=4,"Bronze",(COUNTIF(G539:J539,"Y")+COUNTIF(G539:J539,"N/A"))&lt;4,"Single Use"))</f>
        <v/>
      </c>
      <c r="R539" s="73"/>
      <c r="S539" s="66"/>
      <c r="T539" s="67"/>
      <c r="U539" s="67"/>
    </row>
    <row r="540" spans="1:21" ht="24.95" customHeight="1">
      <c r="A540" s="70"/>
      <c r="B540" s="71"/>
      <c r="C540" s="71"/>
      <c r="D540" s="71"/>
      <c r="E540" s="72"/>
      <c r="F540" s="75"/>
      <c r="G540" s="72"/>
      <c r="H540" s="72"/>
      <c r="I540" s="72"/>
      <c r="J540" s="72"/>
      <c r="K540" s="72"/>
      <c r="L540" s="72"/>
      <c r="M540" s="72"/>
      <c r="N540" s="72"/>
      <c r="O540" s="72"/>
      <c r="P540" s="72"/>
      <c r="Q540" s="121" t="str" cm="1">
        <f t="array" ref="Q540">IF(COUNTA(G540:P540)=0,"",_xlfn.IFS((COUNTIF(G540:P540,"Y")+COUNTIF(G540:P540,"N/A"))=10,"Gold",(COUNTIF(G540:N540,"Y")+COUNTIF(G540:N540,"N/A"))=8,"Silver",COUNTIF(G540:J540,"Y")+COUNTIF(G540:J540,"N/A")=4,"Bronze",(COUNTIF(G540:J540,"Y")+COUNTIF(G540:J540,"N/A"))&lt;4,"Single Use"))</f>
        <v/>
      </c>
      <c r="R540" s="73"/>
      <c r="S540" s="66"/>
      <c r="T540" s="67"/>
      <c r="U540" s="67"/>
    </row>
    <row r="541" spans="1:21" ht="24.95" customHeight="1">
      <c r="A541" s="70"/>
      <c r="B541" s="71"/>
      <c r="C541" s="71"/>
      <c r="D541" s="71"/>
      <c r="E541" s="72"/>
      <c r="F541" s="75"/>
      <c r="G541" s="72"/>
      <c r="H541" s="72"/>
      <c r="I541" s="72"/>
      <c r="J541" s="72"/>
      <c r="K541" s="72"/>
      <c r="L541" s="72"/>
      <c r="M541" s="72"/>
      <c r="N541" s="72"/>
      <c r="O541" s="72"/>
      <c r="P541" s="72"/>
      <c r="Q541" s="121" t="str" cm="1">
        <f t="array" ref="Q541">IF(COUNTA(G541:P541)=0,"",_xlfn.IFS((COUNTIF(G541:P541,"Y")+COUNTIF(G541:P541,"N/A"))=10,"Gold",(COUNTIF(G541:N541,"Y")+COUNTIF(G541:N541,"N/A"))=8,"Silver",COUNTIF(G541:J541,"Y")+COUNTIF(G541:J541,"N/A")=4,"Bronze",(COUNTIF(G541:J541,"Y")+COUNTIF(G541:J541,"N/A"))&lt;4,"Single Use"))</f>
        <v/>
      </c>
      <c r="R541" s="73"/>
      <c r="S541" s="66"/>
      <c r="T541" s="67"/>
      <c r="U541" s="67"/>
    </row>
    <row r="542" spans="1:21" ht="24.95" customHeight="1">
      <c r="A542" s="70"/>
      <c r="B542" s="71"/>
      <c r="C542" s="71"/>
      <c r="D542" s="71"/>
      <c r="E542" s="72"/>
      <c r="F542" s="75"/>
      <c r="G542" s="72"/>
      <c r="H542" s="72"/>
      <c r="I542" s="72"/>
      <c r="J542" s="72"/>
      <c r="K542" s="72"/>
      <c r="L542" s="72"/>
      <c r="M542" s="72"/>
      <c r="N542" s="72"/>
      <c r="O542" s="72"/>
      <c r="P542" s="72"/>
      <c r="Q542" s="121" t="str" cm="1">
        <f t="array" ref="Q542">IF(COUNTA(G542:P542)=0,"",_xlfn.IFS((COUNTIF(G542:P542,"Y")+COUNTIF(G542:P542,"N/A"))=10,"Gold",(COUNTIF(G542:N542,"Y")+COUNTIF(G542:N542,"N/A"))=8,"Silver",COUNTIF(G542:J542,"Y")+COUNTIF(G542:J542,"N/A")=4,"Bronze",(COUNTIF(G542:J542,"Y")+COUNTIF(G542:J542,"N/A"))&lt;4,"Single Use"))</f>
        <v/>
      </c>
      <c r="R542" s="73"/>
      <c r="S542" s="66"/>
      <c r="T542" s="67"/>
      <c r="U542" s="67"/>
    </row>
    <row r="543" spans="1:21" ht="24.95" customHeight="1">
      <c r="A543" s="70"/>
      <c r="B543" s="71"/>
      <c r="C543" s="71"/>
      <c r="D543" s="71"/>
      <c r="E543" s="72"/>
      <c r="F543" s="75"/>
      <c r="G543" s="72"/>
      <c r="H543" s="72"/>
      <c r="I543" s="72"/>
      <c r="J543" s="72"/>
      <c r="K543" s="72"/>
      <c r="L543" s="72"/>
      <c r="M543" s="72"/>
      <c r="N543" s="72"/>
      <c r="O543" s="72"/>
      <c r="P543" s="72"/>
      <c r="Q543" s="121" t="str" cm="1">
        <f t="array" ref="Q543">IF(COUNTA(G543:P543)=0,"",_xlfn.IFS((COUNTIF(G543:P543,"Y")+COUNTIF(G543:P543,"N/A"))=10,"Gold",(COUNTIF(G543:N543,"Y")+COUNTIF(G543:N543,"N/A"))=8,"Silver",COUNTIF(G543:J543,"Y")+COUNTIF(G543:J543,"N/A")=4,"Bronze",(COUNTIF(G543:J543,"Y")+COUNTIF(G543:J543,"N/A"))&lt;4,"Single Use"))</f>
        <v/>
      </c>
      <c r="R543" s="73"/>
      <c r="S543" s="66"/>
      <c r="T543" s="67"/>
      <c r="U543" s="67"/>
    </row>
    <row r="544" spans="1:21" ht="24.95" customHeight="1">
      <c r="A544" s="70"/>
      <c r="B544" s="71"/>
      <c r="C544" s="71"/>
      <c r="D544" s="71"/>
      <c r="E544" s="72"/>
      <c r="F544" s="75"/>
      <c r="G544" s="72"/>
      <c r="H544" s="72"/>
      <c r="I544" s="72"/>
      <c r="J544" s="72"/>
      <c r="K544" s="72"/>
      <c r="L544" s="72"/>
      <c r="M544" s="72"/>
      <c r="N544" s="72"/>
      <c r="O544" s="72"/>
      <c r="P544" s="72"/>
      <c r="Q544" s="121" t="str" cm="1">
        <f t="array" ref="Q544">IF(COUNTA(G544:P544)=0,"",_xlfn.IFS((COUNTIF(G544:P544,"Y")+COUNTIF(G544:P544,"N/A"))=10,"Gold",(COUNTIF(G544:N544,"Y")+COUNTIF(G544:N544,"N/A"))=8,"Silver",COUNTIF(G544:J544,"Y")+COUNTIF(G544:J544,"N/A")=4,"Bronze",(COUNTIF(G544:J544,"Y")+COUNTIF(G544:J544,"N/A"))&lt;4,"Single Use"))</f>
        <v/>
      </c>
      <c r="R544" s="73"/>
      <c r="S544" s="66"/>
      <c r="T544" s="67"/>
      <c r="U544" s="67"/>
    </row>
    <row r="545" spans="1:21" ht="24.95" customHeight="1">
      <c r="A545" s="70"/>
      <c r="B545" s="71"/>
      <c r="C545" s="71"/>
      <c r="D545" s="71"/>
      <c r="E545" s="72"/>
      <c r="F545" s="75"/>
      <c r="G545" s="72"/>
      <c r="H545" s="72"/>
      <c r="I545" s="72"/>
      <c r="J545" s="72"/>
      <c r="K545" s="72"/>
      <c r="L545" s="72"/>
      <c r="M545" s="72"/>
      <c r="N545" s="72"/>
      <c r="O545" s="72"/>
      <c r="P545" s="72"/>
      <c r="Q545" s="121" t="str" cm="1">
        <f t="array" ref="Q545">IF(COUNTA(G545:P545)=0,"",_xlfn.IFS((COUNTIF(G545:P545,"Y")+COUNTIF(G545:P545,"N/A"))=10,"Gold",(COUNTIF(G545:N545,"Y")+COUNTIF(G545:N545,"N/A"))=8,"Silver",COUNTIF(G545:J545,"Y")+COUNTIF(G545:J545,"N/A")=4,"Bronze",(COUNTIF(G545:J545,"Y")+COUNTIF(G545:J545,"N/A"))&lt;4,"Single Use"))</f>
        <v/>
      </c>
      <c r="R545" s="73"/>
      <c r="S545" s="66"/>
      <c r="T545" s="67"/>
      <c r="U545" s="67"/>
    </row>
    <row r="546" spans="1:21" ht="24.95" customHeight="1">
      <c r="A546" s="70"/>
      <c r="B546" s="71"/>
      <c r="C546" s="71"/>
      <c r="D546" s="71"/>
      <c r="E546" s="72"/>
      <c r="F546" s="75"/>
      <c r="G546" s="72"/>
      <c r="H546" s="72"/>
      <c r="I546" s="72"/>
      <c r="J546" s="72"/>
      <c r="K546" s="72"/>
      <c r="L546" s="72"/>
      <c r="M546" s="72"/>
      <c r="N546" s="72"/>
      <c r="O546" s="72"/>
      <c r="P546" s="72"/>
      <c r="Q546" s="121" t="str" cm="1">
        <f t="array" ref="Q546">IF(COUNTA(G546:P546)=0,"",_xlfn.IFS((COUNTIF(G546:P546,"Y")+COUNTIF(G546:P546,"N/A"))=10,"Gold",(COUNTIF(G546:N546,"Y")+COUNTIF(G546:N546,"N/A"))=8,"Silver",COUNTIF(G546:J546,"Y")+COUNTIF(G546:J546,"N/A")=4,"Bronze",(COUNTIF(G546:J546,"Y")+COUNTIF(G546:J546,"N/A"))&lt;4,"Single Use"))</f>
        <v/>
      </c>
      <c r="R546" s="73"/>
      <c r="S546" s="66"/>
      <c r="T546" s="67"/>
      <c r="U546" s="67"/>
    </row>
    <row r="547" spans="1:21" ht="24.95" customHeight="1">
      <c r="A547" s="70"/>
      <c r="B547" s="71"/>
      <c r="C547" s="71"/>
      <c r="D547" s="71"/>
      <c r="E547" s="72"/>
      <c r="F547" s="75"/>
      <c r="G547" s="72"/>
      <c r="H547" s="72"/>
      <c r="I547" s="72"/>
      <c r="J547" s="72"/>
      <c r="K547" s="72"/>
      <c r="L547" s="72"/>
      <c r="M547" s="72"/>
      <c r="N547" s="72"/>
      <c r="O547" s="72"/>
      <c r="P547" s="72"/>
      <c r="Q547" s="121" t="str" cm="1">
        <f t="array" ref="Q547">IF(COUNTA(G547:P547)=0,"",_xlfn.IFS((COUNTIF(G547:P547,"Y")+COUNTIF(G547:P547,"N/A"))=10,"Gold",(COUNTIF(G547:N547,"Y")+COUNTIF(G547:N547,"N/A"))=8,"Silver",COUNTIF(G547:J547,"Y")+COUNTIF(G547:J547,"N/A")=4,"Bronze",(COUNTIF(G547:J547,"Y")+COUNTIF(G547:J547,"N/A"))&lt;4,"Single Use"))</f>
        <v/>
      </c>
      <c r="R547" s="73"/>
      <c r="S547" s="66"/>
      <c r="T547" s="67"/>
      <c r="U547" s="67"/>
    </row>
    <row r="548" spans="1:21" ht="24.95" customHeight="1">
      <c r="A548" s="70"/>
      <c r="B548" s="71"/>
      <c r="C548" s="71"/>
      <c r="D548" s="71"/>
      <c r="E548" s="72"/>
      <c r="F548" s="75"/>
      <c r="G548" s="72"/>
      <c r="H548" s="72"/>
      <c r="I548" s="72"/>
      <c r="J548" s="72"/>
      <c r="K548" s="72"/>
      <c r="L548" s="72"/>
      <c r="M548" s="72"/>
      <c r="N548" s="72"/>
      <c r="O548" s="72"/>
      <c r="P548" s="72"/>
      <c r="Q548" s="121" t="str" cm="1">
        <f t="array" ref="Q548">IF(COUNTA(G548:P548)=0,"",_xlfn.IFS((COUNTIF(G548:P548,"Y")+COUNTIF(G548:P548,"N/A"))=10,"Gold",(COUNTIF(G548:N548,"Y")+COUNTIF(G548:N548,"N/A"))=8,"Silver",COUNTIF(G548:J548,"Y")+COUNTIF(G548:J548,"N/A")=4,"Bronze",(COUNTIF(G548:J548,"Y")+COUNTIF(G548:J548,"N/A"))&lt;4,"Single Use"))</f>
        <v/>
      </c>
      <c r="R548" s="73"/>
      <c r="S548" s="66"/>
      <c r="T548" s="67"/>
      <c r="U548" s="67"/>
    </row>
    <row r="549" spans="1:21" ht="24.95" customHeight="1">
      <c r="A549" s="70"/>
      <c r="B549" s="71"/>
      <c r="C549" s="71"/>
      <c r="D549" s="71"/>
      <c r="E549" s="72"/>
      <c r="F549" s="75"/>
      <c r="G549" s="72"/>
      <c r="H549" s="72"/>
      <c r="I549" s="72"/>
      <c r="J549" s="72"/>
      <c r="K549" s="72"/>
      <c r="L549" s="72"/>
      <c r="M549" s="72"/>
      <c r="N549" s="72"/>
      <c r="O549" s="72"/>
      <c r="P549" s="72"/>
      <c r="Q549" s="121" t="str" cm="1">
        <f t="array" ref="Q549">IF(COUNTA(G549:P549)=0,"",_xlfn.IFS((COUNTIF(G549:P549,"Y")+COUNTIF(G549:P549,"N/A"))=10,"Gold",(COUNTIF(G549:N549,"Y")+COUNTIF(G549:N549,"N/A"))=8,"Silver",COUNTIF(G549:J549,"Y")+COUNTIF(G549:J549,"N/A")=4,"Bronze",(COUNTIF(G549:J549,"Y")+COUNTIF(G549:J549,"N/A"))&lt;4,"Single Use"))</f>
        <v/>
      </c>
      <c r="R549" s="73"/>
      <c r="S549" s="66"/>
      <c r="T549" s="67"/>
      <c r="U549" s="67"/>
    </row>
    <row r="550" spans="1:21" ht="24.95" customHeight="1">
      <c r="A550" s="70"/>
      <c r="B550" s="71"/>
      <c r="C550" s="71"/>
      <c r="D550" s="71"/>
      <c r="E550" s="72"/>
      <c r="F550" s="75"/>
      <c r="G550" s="72"/>
      <c r="H550" s="72"/>
      <c r="I550" s="72"/>
      <c r="J550" s="72"/>
      <c r="K550" s="72"/>
      <c r="L550" s="72"/>
      <c r="M550" s="72"/>
      <c r="N550" s="72"/>
      <c r="O550" s="72"/>
      <c r="P550" s="72"/>
      <c r="Q550" s="121" t="str" cm="1">
        <f t="array" ref="Q550">IF(COUNTA(G550:P550)=0,"",_xlfn.IFS((COUNTIF(G550:P550,"Y")+COUNTIF(G550:P550,"N/A"))=10,"Gold",(COUNTIF(G550:N550,"Y")+COUNTIF(G550:N550,"N/A"))=8,"Silver",COUNTIF(G550:J550,"Y")+COUNTIF(G550:J550,"N/A")=4,"Bronze",(COUNTIF(G550:J550,"Y")+COUNTIF(G550:J550,"N/A"))&lt;4,"Single Use"))</f>
        <v/>
      </c>
      <c r="R550" s="73"/>
      <c r="S550" s="66"/>
      <c r="T550" s="67"/>
      <c r="U550" s="67"/>
    </row>
    <row r="551" spans="1:21" ht="24.95" customHeight="1">
      <c r="A551" s="70"/>
      <c r="B551" s="71"/>
      <c r="C551" s="71"/>
      <c r="D551" s="71"/>
      <c r="E551" s="72"/>
      <c r="F551" s="75"/>
      <c r="G551" s="72"/>
      <c r="H551" s="72"/>
      <c r="I551" s="72"/>
      <c r="J551" s="72"/>
      <c r="K551" s="72"/>
      <c r="L551" s="72"/>
      <c r="M551" s="72"/>
      <c r="N551" s="72"/>
      <c r="O551" s="72"/>
      <c r="P551" s="72"/>
      <c r="Q551" s="121" t="str" cm="1">
        <f t="array" ref="Q551">IF(COUNTA(G551:P551)=0,"",_xlfn.IFS((COUNTIF(G551:P551,"Y")+COUNTIF(G551:P551,"N/A"))=10,"Gold",(COUNTIF(G551:N551,"Y")+COUNTIF(G551:N551,"N/A"))=8,"Silver",COUNTIF(G551:J551,"Y")+COUNTIF(G551:J551,"N/A")=4,"Bronze",(COUNTIF(G551:J551,"Y")+COUNTIF(G551:J551,"N/A"))&lt;4,"Single Use"))</f>
        <v/>
      </c>
      <c r="R551" s="73"/>
      <c r="S551" s="66"/>
      <c r="T551" s="67"/>
      <c r="U551" s="67"/>
    </row>
    <row r="552" spans="1:21" ht="24.95" customHeight="1">
      <c r="A552" s="70"/>
      <c r="B552" s="71"/>
      <c r="C552" s="71"/>
      <c r="D552" s="71"/>
      <c r="E552" s="72"/>
      <c r="F552" s="75"/>
      <c r="G552" s="72"/>
      <c r="H552" s="72"/>
      <c r="I552" s="72"/>
      <c r="J552" s="72"/>
      <c r="K552" s="72"/>
      <c r="L552" s="72"/>
      <c r="M552" s="72"/>
      <c r="N552" s="72"/>
      <c r="O552" s="72"/>
      <c r="P552" s="72"/>
      <c r="Q552" s="121" t="str" cm="1">
        <f t="array" ref="Q552">IF(COUNTA(G552:P552)=0,"",_xlfn.IFS((COUNTIF(G552:P552,"Y")+COUNTIF(G552:P552,"N/A"))=10,"Gold",(COUNTIF(G552:N552,"Y")+COUNTIF(G552:N552,"N/A"))=8,"Silver",COUNTIF(G552:J552,"Y")+COUNTIF(G552:J552,"N/A")=4,"Bronze",(COUNTIF(G552:J552,"Y")+COUNTIF(G552:J552,"N/A"))&lt;4,"Single Use"))</f>
        <v/>
      </c>
      <c r="R552" s="73"/>
      <c r="S552" s="66"/>
      <c r="T552" s="67"/>
      <c r="U552" s="67"/>
    </row>
    <row r="553" spans="1:21" ht="24.95" customHeight="1">
      <c r="A553" s="70"/>
      <c r="B553" s="71"/>
      <c r="C553" s="71"/>
      <c r="D553" s="71"/>
      <c r="E553" s="72"/>
      <c r="F553" s="75"/>
      <c r="G553" s="72"/>
      <c r="H553" s="72"/>
      <c r="I553" s="72"/>
      <c r="J553" s="72"/>
      <c r="K553" s="72"/>
      <c r="L553" s="72"/>
      <c r="M553" s="72"/>
      <c r="N553" s="72"/>
      <c r="O553" s="72"/>
      <c r="P553" s="72"/>
      <c r="Q553" s="121" t="str" cm="1">
        <f t="array" ref="Q553">IF(COUNTA(G553:P553)=0,"",_xlfn.IFS((COUNTIF(G553:P553,"Y")+COUNTIF(G553:P553,"N/A"))=10,"Gold",(COUNTIF(G553:N553,"Y")+COUNTIF(G553:N553,"N/A"))=8,"Silver",COUNTIF(G553:J553,"Y")+COUNTIF(G553:J553,"N/A")=4,"Bronze",(COUNTIF(G553:J553,"Y")+COUNTIF(G553:J553,"N/A"))&lt;4,"Single Use"))</f>
        <v/>
      </c>
      <c r="R553" s="73"/>
      <c r="S553" s="66"/>
      <c r="T553" s="67"/>
      <c r="U553" s="67"/>
    </row>
    <row r="554" spans="1:21" ht="24.95" customHeight="1">
      <c r="A554" s="70"/>
      <c r="B554" s="71"/>
      <c r="C554" s="71"/>
      <c r="D554" s="71"/>
      <c r="E554" s="72"/>
      <c r="F554" s="75"/>
      <c r="G554" s="72"/>
      <c r="H554" s="72"/>
      <c r="I554" s="72"/>
      <c r="J554" s="72"/>
      <c r="K554" s="72"/>
      <c r="L554" s="72"/>
      <c r="M554" s="72"/>
      <c r="N554" s="72"/>
      <c r="O554" s="72"/>
      <c r="P554" s="72"/>
      <c r="Q554" s="121" t="str" cm="1">
        <f t="array" ref="Q554">IF(COUNTA(G554:P554)=0,"",_xlfn.IFS((COUNTIF(G554:P554,"Y")+COUNTIF(G554:P554,"N/A"))=10,"Gold",(COUNTIF(G554:N554,"Y")+COUNTIF(G554:N554,"N/A"))=8,"Silver",COUNTIF(G554:J554,"Y")+COUNTIF(G554:J554,"N/A")=4,"Bronze",(COUNTIF(G554:J554,"Y")+COUNTIF(G554:J554,"N/A"))&lt;4,"Single Use"))</f>
        <v/>
      </c>
      <c r="R554" s="73"/>
      <c r="S554" s="66"/>
      <c r="T554" s="67"/>
      <c r="U554" s="67"/>
    </row>
    <row r="555" spans="1:21" ht="24.95" customHeight="1">
      <c r="A555" s="70"/>
      <c r="B555" s="71"/>
      <c r="C555" s="71"/>
      <c r="D555" s="71"/>
      <c r="E555" s="72"/>
      <c r="F555" s="75"/>
      <c r="G555" s="72"/>
      <c r="H555" s="72"/>
      <c r="I555" s="72"/>
      <c r="J555" s="72"/>
      <c r="K555" s="72"/>
      <c r="L555" s="72"/>
      <c r="M555" s="72"/>
      <c r="N555" s="72"/>
      <c r="O555" s="72"/>
      <c r="P555" s="72"/>
      <c r="Q555" s="121" t="str" cm="1">
        <f t="array" ref="Q555">IF(COUNTA(G555:P555)=0,"",_xlfn.IFS((COUNTIF(G555:P555,"Y")+COUNTIF(G555:P555,"N/A"))=10,"Gold",(COUNTIF(G555:N555,"Y")+COUNTIF(G555:N555,"N/A"))=8,"Silver",COUNTIF(G555:J555,"Y")+COUNTIF(G555:J555,"N/A")=4,"Bronze",(COUNTIF(G555:J555,"Y")+COUNTIF(G555:J555,"N/A"))&lt;4,"Single Use"))</f>
        <v/>
      </c>
      <c r="R555" s="73"/>
      <c r="S555" s="66"/>
      <c r="T555" s="67"/>
      <c r="U555" s="67"/>
    </row>
    <row r="556" spans="1:21" ht="24.95" customHeight="1">
      <c r="A556" s="70"/>
      <c r="B556" s="71"/>
      <c r="C556" s="71"/>
      <c r="D556" s="71"/>
      <c r="E556" s="72"/>
      <c r="F556" s="75"/>
      <c r="G556" s="72"/>
      <c r="H556" s="72"/>
      <c r="I556" s="72"/>
      <c r="J556" s="72"/>
      <c r="K556" s="72"/>
      <c r="L556" s="72"/>
      <c r="M556" s="72"/>
      <c r="N556" s="72"/>
      <c r="O556" s="72"/>
      <c r="P556" s="72"/>
      <c r="Q556" s="121" t="str" cm="1">
        <f t="array" ref="Q556">IF(COUNTA(G556:P556)=0,"",_xlfn.IFS((COUNTIF(G556:P556,"Y")+COUNTIF(G556:P556,"N/A"))=10,"Gold",(COUNTIF(G556:N556,"Y")+COUNTIF(G556:N556,"N/A"))=8,"Silver",COUNTIF(G556:J556,"Y")+COUNTIF(G556:J556,"N/A")=4,"Bronze",(COUNTIF(G556:J556,"Y")+COUNTIF(G556:J556,"N/A"))&lt;4,"Single Use"))</f>
        <v/>
      </c>
      <c r="R556" s="73"/>
      <c r="S556" s="66"/>
      <c r="T556" s="67"/>
      <c r="U556" s="67"/>
    </row>
    <row r="557" spans="1:21" ht="24.95" customHeight="1">
      <c r="A557" s="70"/>
      <c r="B557" s="71"/>
      <c r="C557" s="71"/>
      <c r="D557" s="71"/>
      <c r="E557" s="72"/>
      <c r="F557" s="75"/>
      <c r="G557" s="72"/>
      <c r="H557" s="72"/>
      <c r="I557" s="72"/>
      <c r="J557" s="72"/>
      <c r="K557" s="72"/>
      <c r="L557" s="72"/>
      <c r="M557" s="72"/>
      <c r="N557" s="72"/>
      <c r="O557" s="72"/>
      <c r="P557" s="72"/>
      <c r="Q557" s="121" t="str" cm="1">
        <f t="array" ref="Q557">IF(COUNTA(G557:P557)=0,"",_xlfn.IFS((COUNTIF(G557:P557,"Y")+COUNTIF(G557:P557,"N/A"))=10,"Gold",(COUNTIF(G557:N557,"Y")+COUNTIF(G557:N557,"N/A"))=8,"Silver",COUNTIF(G557:J557,"Y")+COUNTIF(G557:J557,"N/A")=4,"Bronze",(COUNTIF(G557:J557,"Y")+COUNTIF(G557:J557,"N/A"))&lt;4,"Single Use"))</f>
        <v/>
      </c>
      <c r="R557" s="73"/>
      <c r="S557" s="66"/>
      <c r="T557" s="67"/>
      <c r="U557" s="67"/>
    </row>
    <row r="558" spans="1:21" ht="24.95" customHeight="1">
      <c r="A558" s="70"/>
      <c r="B558" s="71"/>
      <c r="C558" s="71"/>
      <c r="D558" s="71"/>
      <c r="E558" s="72"/>
      <c r="F558" s="75"/>
      <c r="G558" s="72"/>
      <c r="H558" s="72"/>
      <c r="I558" s="72"/>
      <c r="J558" s="72"/>
      <c r="K558" s="72"/>
      <c r="L558" s="72"/>
      <c r="M558" s="72"/>
      <c r="N558" s="72"/>
      <c r="O558" s="72"/>
      <c r="P558" s="72"/>
      <c r="Q558" s="121" t="str" cm="1">
        <f t="array" ref="Q558">IF(COUNTA(G558:P558)=0,"",_xlfn.IFS((COUNTIF(G558:P558,"Y")+COUNTIF(G558:P558,"N/A"))=10,"Gold",(COUNTIF(G558:N558,"Y")+COUNTIF(G558:N558,"N/A"))=8,"Silver",COUNTIF(G558:J558,"Y")+COUNTIF(G558:J558,"N/A")=4,"Bronze",(COUNTIF(G558:J558,"Y")+COUNTIF(G558:J558,"N/A"))&lt;4,"Single Use"))</f>
        <v/>
      </c>
      <c r="R558" s="73"/>
      <c r="S558" s="66"/>
      <c r="T558" s="67"/>
      <c r="U558" s="67"/>
    </row>
    <row r="559" spans="1:21" ht="24.95" customHeight="1">
      <c r="A559" s="70"/>
      <c r="B559" s="71"/>
      <c r="C559" s="71"/>
      <c r="D559" s="71"/>
      <c r="E559" s="72"/>
      <c r="F559" s="75"/>
      <c r="G559" s="72"/>
      <c r="H559" s="72"/>
      <c r="I559" s="72"/>
      <c r="J559" s="72"/>
      <c r="K559" s="72"/>
      <c r="L559" s="72"/>
      <c r="M559" s="72"/>
      <c r="N559" s="72"/>
      <c r="O559" s="72"/>
      <c r="P559" s="72"/>
      <c r="Q559" s="121" t="str" cm="1">
        <f t="array" ref="Q559">IF(COUNTA(G559:P559)=0,"",_xlfn.IFS((COUNTIF(G559:P559,"Y")+COUNTIF(G559:P559,"N/A"))=10,"Gold",(COUNTIF(G559:N559,"Y")+COUNTIF(G559:N559,"N/A"))=8,"Silver",COUNTIF(G559:J559,"Y")+COUNTIF(G559:J559,"N/A")=4,"Bronze",(COUNTIF(G559:J559,"Y")+COUNTIF(G559:J559,"N/A"))&lt;4,"Single Use"))</f>
        <v/>
      </c>
      <c r="R559" s="73"/>
      <c r="S559" s="66"/>
      <c r="T559" s="67"/>
      <c r="U559" s="67"/>
    </row>
    <row r="560" spans="1:21" ht="24.95" customHeight="1">
      <c r="A560" s="70"/>
      <c r="B560" s="71"/>
      <c r="C560" s="71"/>
      <c r="D560" s="71"/>
      <c r="E560" s="72"/>
      <c r="F560" s="75"/>
      <c r="G560" s="72"/>
      <c r="H560" s="72"/>
      <c r="I560" s="72"/>
      <c r="J560" s="72"/>
      <c r="K560" s="72"/>
      <c r="L560" s="72"/>
      <c r="M560" s="72"/>
      <c r="N560" s="72"/>
      <c r="O560" s="72"/>
      <c r="P560" s="72"/>
      <c r="Q560" s="121" t="str" cm="1">
        <f t="array" ref="Q560">IF(COUNTA(G560:P560)=0,"",_xlfn.IFS((COUNTIF(G560:P560,"Y")+COUNTIF(G560:P560,"N/A"))=10,"Gold",(COUNTIF(G560:N560,"Y")+COUNTIF(G560:N560,"N/A"))=8,"Silver",COUNTIF(G560:J560,"Y")+COUNTIF(G560:J560,"N/A")=4,"Bronze",(COUNTIF(G560:J560,"Y")+COUNTIF(G560:J560,"N/A"))&lt;4,"Single Use"))</f>
        <v/>
      </c>
      <c r="R560" s="73"/>
      <c r="S560" s="66"/>
      <c r="T560" s="67"/>
      <c r="U560" s="67"/>
    </row>
    <row r="561" spans="1:21" ht="24.95" customHeight="1">
      <c r="A561" s="70"/>
      <c r="B561" s="71"/>
      <c r="C561" s="71"/>
      <c r="D561" s="71"/>
      <c r="E561" s="72"/>
      <c r="F561" s="75"/>
      <c r="G561" s="72"/>
      <c r="H561" s="72"/>
      <c r="I561" s="72"/>
      <c r="J561" s="72"/>
      <c r="K561" s="72"/>
      <c r="L561" s="72"/>
      <c r="M561" s="72"/>
      <c r="N561" s="72"/>
      <c r="O561" s="72"/>
      <c r="P561" s="72"/>
      <c r="Q561" s="121" t="str" cm="1">
        <f t="array" ref="Q561">IF(COUNTA(G561:P561)=0,"",_xlfn.IFS((COUNTIF(G561:P561,"Y")+COUNTIF(G561:P561,"N/A"))=10,"Gold",(COUNTIF(G561:N561,"Y")+COUNTIF(G561:N561,"N/A"))=8,"Silver",COUNTIF(G561:J561,"Y")+COUNTIF(G561:J561,"N/A")=4,"Bronze",(COUNTIF(G561:J561,"Y")+COUNTIF(G561:J561,"N/A"))&lt;4,"Single Use"))</f>
        <v/>
      </c>
      <c r="R561" s="73"/>
      <c r="S561" s="66"/>
      <c r="T561" s="67"/>
      <c r="U561" s="67"/>
    </row>
    <row r="562" spans="1:21" ht="24.95" customHeight="1">
      <c r="A562" s="70"/>
      <c r="B562" s="71"/>
      <c r="C562" s="71"/>
      <c r="D562" s="71"/>
      <c r="E562" s="72"/>
      <c r="F562" s="75"/>
      <c r="G562" s="72"/>
      <c r="H562" s="72"/>
      <c r="I562" s="72"/>
      <c r="J562" s="72"/>
      <c r="K562" s="72"/>
      <c r="L562" s="72"/>
      <c r="M562" s="72"/>
      <c r="N562" s="72"/>
      <c r="O562" s="72"/>
      <c r="P562" s="72"/>
      <c r="Q562" s="121" t="str" cm="1">
        <f t="array" ref="Q562">IF(COUNTA(G562:P562)=0,"",_xlfn.IFS((COUNTIF(G562:P562,"Y")+COUNTIF(G562:P562,"N/A"))=10,"Gold",(COUNTIF(G562:N562,"Y")+COUNTIF(G562:N562,"N/A"))=8,"Silver",COUNTIF(G562:J562,"Y")+COUNTIF(G562:J562,"N/A")=4,"Bronze",(COUNTIF(G562:J562,"Y")+COUNTIF(G562:J562,"N/A"))&lt;4,"Single Use"))</f>
        <v/>
      </c>
      <c r="R562" s="73"/>
      <c r="S562" s="66"/>
      <c r="T562" s="67"/>
      <c r="U562" s="67"/>
    </row>
    <row r="563" spans="1:21" ht="24.95" customHeight="1">
      <c r="A563" s="70"/>
      <c r="B563" s="71"/>
      <c r="C563" s="71"/>
      <c r="D563" s="71"/>
      <c r="E563" s="72"/>
      <c r="F563" s="75"/>
      <c r="G563" s="72"/>
      <c r="H563" s="72"/>
      <c r="I563" s="72"/>
      <c r="J563" s="72"/>
      <c r="K563" s="72"/>
      <c r="L563" s="72"/>
      <c r="M563" s="72"/>
      <c r="N563" s="72"/>
      <c r="O563" s="72"/>
      <c r="P563" s="72"/>
      <c r="Q563" s="121" t="str" cm="1">
        <f t="array" ref="Q563">IF(COUNTA(G563:P563)=0,"",_xlfn.IFS((COUNTIF(G563:P563,"Y")+COUNTIF(G563:P563,"N/A"))=10,"Gold",(COUNTIF(G563:N563,"Y")+COUNTIF(G563:N563,"N/A"))=8,"Silver",COUNTIF(G563:J563,"Y")+COUNTIF(G563:J563,"N/A")=4,"Bronze",(COUNTIF(G563:J563,"Y")+COUNTIF(G563:J563,"N/A"))&lt;4,"Single Use"))</f>
        <v/>
      </c>
      <c r="R563" s="73"/>
      <c r="S563" s="66"/>
      <c r="T563" s="67"/>
      <c r="U563" s="67"/>
    </row>
    <row r="564" spans="1:21" ht="24.95" customHeight="1">
      <c r="A564" s="70"/>
      <c r="B564" s="71"/>
      <c r="C564" s="71"/>
      <c r="D564" s="71"/>
      <c r="E564" s="72"/>
      <c r="F564" s="75"/>
      <c r="G564" s="72"/>
      <c r="H564" s="72"/>
      <c r="I564" s="72"/>
      <c r="J564" s="72"/>
      <c r="K564" s="72"/>
      <c r="L564" s="72"/>
      <c r="M564" s="72"/>
      <c r="N564" s="72"/>
      <c r="O564" s="72"/>
      <c r="P564" s="72"/>
      <c r="Q564" s="121" t="str" cm="1">
        <f t="array" ref="Q564">IF(COUNTA(G564:P564)=0,"",_xlfn.IFS((COUNTIF(G564:P564,"Y")+COUNTIF(G564:P564,"N/A"))=10,"Gold",(COUNTIF(G564:N564,"Y")+COUNTIF(G564:N564,"N/A"))=8,"Silver",COUNTIF(G564:J564,"Y")+COUNTIF(G564:J564,"N/A")=4,"Bronze",(COUNTIF(G564:J564,"Y")+COUNTIF(G564:J564,"N/A"))&lt;4,"Single Use"))</f>
        <v/>
      </c>
      <c r="R564" s="73"/>
      <c r="S564" s="66"/>
      <c r="T564" s="67"/>
      <c r="U564" s="67"/>
    </row>
    <row r="565" spans="1:21" ht="24.95" customHeight="1">
      <c r="A565" s="70"/>
      <c r="B565" s="71"/>
      <c r="C565" s="71"/>
      <c r="D565" s="71"/>
      <c r="E565" s="72"/>
      <c r="F565" s="75"/>
      <c r="G565" s="72"/>
      <c r="H565" s="72"/>
      <c r="I565" s="72"/>
      <c r="J565" s="72"/>
      <c r="K565" s="72"/>
      <c r="L565" s="72"/>
      <c r="M565" s="72"/>
      <c r="N565" s="72"/>
      <c r="O565" s="72"/>
      <c r="P565" s="72"/>
      <c r="Q565" s="121" t="str" cm="1">
        <f t="array" ref="Q565">IF(COUNTA(G565:P565)=0,"",_xlfn.IFS((COUNTIF(G565:P565,"Y")+COUNTIF(G565:P565,"N/A"))=10,"Gold",(COUNTIF(G565:N565,"Y")+COUNTIF(G565:N565,"N/A"))=8,"Silver",COUNTIF(G565:J565,"Y")+COUNTIF(G565:J565,"N/A")=4,"Bronze",(COUNTIF(G565:J565,"Y")+COUNTIF(G565:J565,"N/A"))&lt;4,"Single Use"))</f>
        <v/>
      </c>
      <c r="R565" s="73"/>
      <c r="S565" s="66"/>
      <c r="T565" s="67"/>
      <c r="U565" s="67"/>
    </row>
    <row r="566" spans="1:21" ht="24.95" customHeight="1">
      <c r="A566" s="70"/>
      <c r="B566" s="71"/>
      <c r="C566" s="71"/>
      <c r="D566" s="71"/>
      <c r="E566" s="72"/>
      <c r="F566" s="75"/>
      <c r="G566" s="72"/>
      <c r="H566" s="72"/>
      <c r="I566" s="72"/>
      <c r="J566" s="72"/>
      <c r="K566" s="72"/>
      <c r="L566" s="72"/>
      <c r="M566" s="72"/>
      <c r="N566" s="72"/>
      <c r="O566" s="72"/>
      <c r="P566" s="72"/>
      <c r="Q566" s="121" t="str" cm="1">
        <f t="array" ref="Q566">IF(COUNTA(G566:P566)=0,"",_xlfn.IFS((COUNTIF(G566:P566,"Y")+COUNTIF(G566:P566,"N/A"))=10,"Gold",(COUNTIF(G566:N566,"Y")+COUNTIF(G566:N566,"N/A"))=8,"Silver",COUNTIF(G566:J566,"Y")+COUNTIF(G566:J566,"N/A")=4,"Bronze",(COUNTIF(G566:J566,"Y")+COUNTIF(G566:J566,"N/A"))&lt;4,"Single Use"))</f>
        <v/>
      </c>
      <c r="R566" s="73"/>
      <c r="S566" s="66"/>
      <c r="T566" s="67"/>
      <c r="U566" s="67"/>
    </row>
    <row r="567" spans="1:21" ht="24.95" customHeight="1">
      <c r="A567" s="70"/>
      <c r="B567" s="71"/>
      <c r="C567" s="71"/>
      <c r="D567" s="71"/>
      <c r="E567" s="72"/>
      <c r="F567" s="75"/>
      <c r="G567" s="72"/>
      <c r="H567" s="72"/>
      <c r="I567" s="72"/>
      <c r="J567" s="72"/>
      <c r="K567" s="72"/>
      <c r="L567" s="72"/>
      <c r="M567" s="72"/>
      <c r="N567" s="72"/>
      <c r="O567" s="72"/>
      <c r="P567" s="72"/>
      <c r="Q567" s="121" t="str" cm="1">
        <f t="array" ref="Q567">IF(COUNTA(G567:P567)=0,"",_xlfn.IFS((COUNTIF(G567:P567,"Y")+COUNTIF(G567:P567,"N/A"))=10,"Gold",(COUNTIF(G567:N567,"Y")+COUNTIF(G567:N567,"N/A"))=8,"Silver",COUNTIF(G567:J567,"Y")+COUNTIF(G567:J567,"N/A")=4,"Bronze",(COUNTIF(G567:J567,"Y")+COUNTIF(G567:J567,"N/A"))&lt;4,"Single Use"))</f>
        <v/>
      </c>
      <c r="R567" s="73"/>
      <c r="S567" s="66"/>
      <c r="T567" s="67"/>
      <c r="U567" s="67"/>
    </row>
    <row r="568" spans="1:21" ht="24.95" customHeight="1">
      <c r="A568" s="70"/>
      <c r="B568" s="71"/>
      <c r="C568" s="71"/>
      <c r="D568" s="71"/>
      <c r="E568" s="72"/>
      <c r="F568" s="75"/>
      <c r="G568" s="72"/>
      <c r="H568" s="72"/>
      <c r="I568" s="72"/>
      <c r="J568" s="72"/>
      <c r="K568" s="72"/>
      <c r="L568" s="72"/>
      <c r="M568" s="72"/>
      <c r="N568" s="72"/>
      <c r="O568" s="72"/>
      <c r="P568" s="72"/>
      <c r="Q568" s="121" t="str" cm="1">
        <f t="array" ref="Q568">IF(COUNTA(G568:P568)=0,"",_xlfn.IFS((COUNTIF(G568:P568,"Y")+COUNTIF(G568:P568,"N/A"))=10,"Gold",(COUNTIF(G568:N568,"Y")+COUNTIF(G568:N568,"N/A"))=8,"Silver",COUNTIF(G568:J568,"Y")+COUNTIF(G568:J568,"N/A")=4,"Bronze",(COUNTIF(G568:J568,"Y")+COUNTIF(G568:J568,"N/A"))&lt;4,"Single Use"))</f>
        <v/>
      </c>
      <c r="R568" s="73"/>
      <c r="S568" s="66"/>
      <c r="T568" s="67"/>
      <c r="U568" s="67"/>
    </row>
    <row r="569" spans="1:21" ht="24.95" customHeight="1">
      <c r="A569" s="70"/>
      <c r="B569" s="71"/>
      <c r="C569" s="71"/>
      <c r="D569" s="71"/>
      <c r="E569" s="72"/>
      <c r="F569" s="75"/>
      <c r="G569" s="72"/>
      <c r="H569" s="72"/>
      <c r="I569" s="72"/>
      <c r="J569" s="72"/>
      <c r="K569" s="72"/>
      <c r="L569" s="72"/>
      <c r="M569" s="72"/>
      <c r="N569" s="72"/>
      <c r="O569" s="72"/>
      <c r="P569" s="72"/>
      <c r="Q569" s="121" t="str" cm="1">
        <f t="array" ref="Q569">IF(COUNTA(G569:P569)=0,"",_xlfn.IFS((COUNTIF(G569:P569,"Y")+COUNTIF(G569:P569,"N/A"))=10,"Gold",(COUNTIF(G569:N569,"Y")+COUNTIF(G569:N569,"N/A"))=8,"Silver",COUNTIF(G569:J569,"Y")+COUNTIF(G569:J569,"N/A")=4,"Bronze",(COUNTIF(G569:J569,"Y")+COUNTIF(G569:J569,"N/A"))&lt;4,"Single Use"))</f>
        <v/>
      </c>
      <c r="R569" s="73"/>
      <c r="S569" s="66"/>
      <c r="T569" s="67"/>
      <c r="U569" s="67"/>
    </row>
    <row r="570" spans="1:21" ht="24.95" customHeight="1">
      <c r="A570" s="70"/>
      <c r="B570" s="71"/>
      <c r="C570" s="71"/>
      <c r="D570" s="71"/>
      <c r="E570" s="72"/>
      <c r="F570" s="75"/>
      <c r="G570" s="72"/>
      <c r="H570" s="72"/>
      <c r="I570" s="72"/>
      <c r="J570" s="72"/>
      <c r="K570" s="72"/>
      <c r="L570" s="72"/>
      <c r="M570" s="72"/>
      <c r="N570" s="72"/>
      <c r="O570" s="72"/>
      <c r="P570" s="72"/>
      <c r="Q570" s="121" t="str" cm="1">
        <f t="array" ref="Q570">IF(COUNTA(G570:P570)=0,"",_xlfn.IFS((COUNTIF(G570:P570,"Y")+COUNTIF(G570:P570,"N/A"))=10,"Gold",(COUNTIF(G570:N570,"Y")+COUNTIF(G570:N570,"N/A"))=8,"Silver",COUNTIF(G570:J570,"Y")+COUNTIF(G570:J570,"N/A")=4,"Bronze",(COUNTIF(G570:J570,"Y")+COUNTIF(G570:J570,"N/A"))&lt;4,"Single Use"))</f>
        <v/>
      </c>
      <c r="R570" s="73"/>
      <c r="S570" s="66"/>
      <c r="T570" s="67"/>
      <c r="U570" s="67"/>
    </row>
    <row r="571" spans="1:21" ht="24.95" customHeight="1">
      <c r="A571" s="70"/>
      <c r="B571" s="71"/>
      <c r="C571" s="71"/>
      <c r="D571" s="71"/>
      <c r="E571" s="72"/>
      <c r="F571" s="75"/>
      <c r="G571" s="72"/>
      <c r="H571" s="72"/>
      <c r="I571" s="72"/>
      <c r="J571" s="72"/>
      <c r="K571" s="72"/>
      <c r="L571" s="72"/>
      <c r="M571" s="72"/>
      <c r="N571" s="72"/>
      <c r="O571" s="72"/>
      <c r="P571" s="72"/>
      <c r="Q571" s="121" t="str" cm="1">
        <f t="array" ref="Q571">IF(COUNTA(G571:P571)=0,"",_xlfn.IFS((COUNTIF(G571:P571,"Y")+COUNTIF(G571:P571,"N/A"))=10,"Gold",(COUNTIF(G571:N571,"Y")+COUNTIF(G571:N571,"N/A"))=8,"Silver",COUNTIF(G571:J571,"Y")+COUNTIF(G571:J571,"N/A")=4,"Bronze",(COUNTIF(G571:J571,"Y")+COUNTIF(G571:J571,"N/A"))&lt;4,"Single Use"))</f>
        <v/>
      </c>
      <c r="R571" s="73"/>
      <c r="S571" s="66"/>
      <c r="T571" s="67"/>
      <c r="U571" s="67"/>
    </row>
    <row r="572" spans="1:21" ht="24.95" customHeight="1">
      <c r="A572" s="70"/>
      <c r="B572" s="71"/>
      <c r="C572" s="71"/>
      <c r="D572" s="71"/>
      <c r="E572" s="72"/>
      <c r="F572" s="75"/>
      <c r="G572" s="72"/>
      <c r="H572" s="72"/>
      <c r="I572" s="72"/>
      <c r="J572" s="72"/>
      <c r="K572" s="72"/>
      <c r="L572" s="72"/>
      <c r="M572" s="72"/>
      <c r="N572" s="72"/>
      <c r="O572" s="72"/>
      <c r="P572" s="72"/>
      <c r="Q572" s="121" t="str" cm="1">
        <f t="array" ref="Q572">IF(COUNTA(G572:P572)=0,"",_xlfn.IFS((COUNTIF(G572:P572,"Y")+COUNTIF(G572:P572,"N/A"))=10,"Gold",(COUNTIF(G572:N572,"Y")+COUNTIF(G572:N572,"N/A"))=8,"Silver",COUNTIF(G572:J572,"Y")+COUNTIF(G572:J572,"N/A")=4,"Bronze",(COUNTIF(G572:J572,"Y")+COUNTIF(G572:J572,"N/A"))&lt;4,"Single Use"))</f>
        <v/>
      </c>
      <c r="R572" s="73"/>
      <c r="S572" s="66"/>
      <c r="T572" s="67"/>
      <c r="U572" s="67"/>
    </row>
    <row r="573" spans="1:21" ht="24.95" customHeight="1">
      <c r="A573" s="70"/>
      <c r="B573" s="71"/>
      <c r="C573" s="71"/>
      <c r="D573" s="71"/>
      <c r="E573" s="72"/>
      <c r="F573" s="75"/>
      <c r="G573" s="72"/>
      <c r="H573" s="72"/>
      <c r="I573" s="72"/>
      <c r="J573" s="72"/>
      <c r="K573" s="72"/>
      <c r="L573" s="72"/>
      <c r="M573" s="72"/>
      <c r="N573" s="72"/>
      <c r="O573" s="72"/>
      <c r="P573" s="72"/>
      <c r="Q573" s="121" t="str" cm="1">
        <f t="array" ref="Q573">IF(COUNTA(G573:P573)=0,"",_xlfn.IFS((COUNTIF(G573:P573,"Y")+COUNTIF(G573:P573,"N/A"))=10,"Gold",(COUNTIF(G573:N573,"Y")+COUNTIF(G573:N573,"N/A"))=8,"Silver",COUNTIF(G573:J573,"Y")+COUNTIF(G573:J573,"N/A")=4,"Bronze",(COUNTIF(G573:J573,"Y")+COUNTIF(G573:J573,"N/A"))&lt;4,"Single Use"))</f>
        <v/>
      </c>
      <c r="R573" s="73"/>
      <c r="S573" s="66"/>
      <c r="T573" s="67"/>
      <c r="U573" s="67"/>
    </row>
    <row r="574" spans="1:21" ht="24.95" customHeight="1">
      <c r="A574" s="70"/>
      <c r="B574" s="71"/>
      <c r="C574" s="71"/>
      <c r="D574" s="71"/>
      <c r="E574" s="72"/>
      <c r="F574" s="75"/>
      <c r="G574" s="72"/>
      <c r="H574" s="72"/>
      <c r="I574" s="72"/>
      <c r="J574" s="72"/>
      <c r="K574" s="72"/>
      <c r="L574" s="72"/>
      <c r="M574" s="72"/>
      <c r="N574" s="72"/>
      <c r="O574" s="72"/>
      <c r="P574" s="72"/>
      <c r="Q574" s="121" t="str" cm="1">
        <f t="array" ref="Q574">IF(COUNTA(G574:P574)=0,"",_xlfn.IFS((COUNTIF(G574:P574,"Y")+COUNTIF(G574:P574,"N/A"))=10,"Gold",(COUNTIF(G574:N574,"Y")+COUNTIF(G574:N574,"N/A"))=8,"Silver",COUNTIF(G574:J574,"Y")+COUNTIF(G574:J574,"N/A")=4,"Bronze",(COUNTIF(G574:J574,"Y")+COUNTIF(G574:J574,"N/A"))&lt;4,"Single Use"))</f>
        <v/>
      </c>
      <c r="R574" s="73"/>
      <c r="S574" s="66"/>
      <c r="T574" s="67"/>
      <c r="U574" s="67"/>
    </row>
    <row r="575" spans="1:21" ht="24.95" customHeight="1">
      <c r="A575" s="70"/>
      <c r="B575" s="71"/>
      <c r="C575" s="71"/>
      <c r="D575" s="71"/>
      <c r="E575" s="72"/>
      <c r="F575" s="75"/>
      <c r="G575" s="72"/>
      <c r="H575" s="72"/>
      <c r="I575" s="72"/>
      <c r="J575" s="72"/>
      <c r="K575" s="72"/>
      <c r="L575" s="72"/>
      <c r="M575" s="72"/>
      <c r="N575" s="72"/>
      <c r="O575" s="72"/>
      <c r="P575" s="72"/>
      <c r="Q575" s="121" t="str" cm="1">
        <f t="array" ref="Q575">IF(COUNTA(G575:P575)=0,"",_xlfn.IFS((COUNTIF(G575:P575,"Y")+COUNTIF(G575:P575,"N/A"))=10,"Gold",(COUNTIF(G575:N575,"Y")+COUNTIF(G575:N575,"N/A"))=8,"Silver",COUNTIF(G575:J575,"Y")+COUNTIF(G575:J575,"N/A")=4,"Bronze",(COUNTIF(G575:J575,"Y")+COUNTIF(G575:J575,"N/A"))&lt;4,"Single Use"))</f>
        <v/>
      </c>
      <c r="R575" s="73"/>
      <c r="S575" s="66"/>
      <c r="T575" s="67"/>
      <c r="U575" s="67"/>
    </row>
    <row r="576" spans="1:21" ht="24.95" customHeight="1">
      <c r="A576" s="70"/>
      <c r="B576" s="71"/>
      <c r="C576" s="71"/>
      <c r="D576" s="71"/>
      <c r="E576" s="72"/>
      <c r="F576" s="75"/>
      <c r="G576" s="72"/>
      <c r="H576" s="72"/>
      <c r="I576" s="72"/>
      <c r="J576" s="72"/>
      <c r="K576" s="72"/>
      <c r="L576" s="72"/>
      <c r="M576" s="72"/>
      <c r="N576" s="72"/>
      <c r="O576" s="72"/>
      <c r="P576" s="72"/>
      <c r="Q576" s="121" t="str" cm="1">
        <f t="array" ref="Q576">IF(COUNTA(G576:P576)=0,"",_xlfn.IFS((COUNTIF(G576:P576,"Y")+COUNTIF(G576:P576,"N/A"))=10,"Gold",(COUNTIF(G576:N576,"Y")+COUNTIF(G576:N576,"N/A"))=8,"Silver",COUNTIF(G576:J576,"Y")+COUNTIF(G576:J576,"N/A")=4,"Bronze",(COUNTIF(G576:J576,"Y")+COUNTIF(G576:J576,"N/A"))&lt;4,"Single Use"))</f>
        <v/>
      </c>
      <c r="R576" s="73"/>
      <c r="S576" s="66"/>
      <c r="T576" s="67"/>
      <c r="U576" s="67"/>
    </row>
    <row r="577" spans="1:21" ht="24.95" customHeight="1">
      <c r="A577" s="70"/>
      <c r="B577" s="71"/>
      <c r="C577" s="71"/>
      <c r="D577" s="71"/>
      <c r="E577" s="72"/>
      <c r="F577" s="75"/>
      <c r="G577" s="72"/>
      <c r="H577" s="72"/>
      <c r="I577" s="72"/>
      <c r="J577" s="72"/>
      <c r="K577" s="72"/>
      <c r="L577" s="72"/>
      <c r="M577" s="72"/>
      <c r="N577" s="72"/>
      <c r="O577" s="72"/>
      <c r="P577" s="72"/>
      <c r="Q577" s="121" t="str" cm="1">
        <f t="array" ref="Q577">IF(COUNTA(G577:P577)=0,"",_xlfn.IFS((COUNTIF(G577:P577,"Y")+COUNTIF(G577:P577,"N/A"))=10,"Gold",(COUNTIF(G577:N577,"Y")+COUNTIF(G577:N577,"N/A"))=8,"Silver",COUNTIF(G577:J577,"Y")+COUNTIF(G577:J577,"N/A")=4,"Bronze",(COUNTIF(G577:J577,"Y")+COUNTIF(G577:J577,"N/A"))&lt;4,"Single Use"))</f>
        <v/>
      </c>
      <c r="R577" s="73"/>
      <c r="S577" s="66"/>
      <c r="T577" s="67"/>
      <c r="U577" s="67"/>
    </row>
    <row r="578" spans="1:21" ht="24.95" customHeight="1">
      <c r="A578" s="70"/>
      <c r="B578" s="71"/>
      <c r="C578" s="71"/>
      <c r="D578" s="71"/>
      <c r="E578" s="72"/>
      <c r="F578" s="75"/>
      <c r="G578" s="72"/>
      <c r="H578" s="72"/>
      <c r="I578" s="72"/>
      <c r="J578" s="72"/>
      <c r="K578" s="72"/>
      <c r="L578" s="72"/>
      <c r="M578" s="72"/>
      <c r="N578" s="72"/>
      <c r="O578" s="72"/>
      <c r="P578" s="72"/>
      <c r="Q578" s="121" t="str" cm="1">
        <f t="array" ref="Q578">IF(COUNTA(G578:P578)=0,"",_xlfn.IFS((COUNTIF(G578:P578,"Y")+COUNTIF(G578:P578,"N/A"))=10,"Gold",(COUNTIF(G578:N578,"Y")+COUNTIF(G578:N578,"N/A"))=8,"Silver",COUNTIF(G578:J578,"Y")+COUNTIF(G578:J578,"N/A")=4,"Bronze",(COUNTIF(G578:J578,"Y")+COUNTIF(G578:J578,"N/A"))&lt;4,"Single Use"))</f>
        <v/>
      </c>
      <c r="R578" s="73"/>
      <c r="S578" s="66"/>
      <c r="T578" s="67"/>
      <c r="U578" s="67"/>
    </row>
    <row r="579" spans="1:21" ht="24.95" customHeight="1">
      <c r="A579" s="70"/>
      <c r="B579" s="71"/>
      <c r="C579" s="71"/>
      <c r="D579" s="71"/>
      <c r="E579" s="72"/>
      <c r="F579" s="75"/>
      <c r="G579" s="72"/>
      <c r="H579" s="72"/>
      <c r="I579" s="72"/>
      <c r="J579" s="72"/>
      <c r="K579" s="72"/>
      <c r="L579" s="72"/>
      <c r="M579" s="72"/>
      <c r="N579" s="72"/>
      <c r="O579" s="72"/>
      <c r="P579" s="72"/>
      <c r="Q579" s="121" t="str" cm="1">
        <f t="array" ref="Q579">IF(COUNTA(G579:P579)=0,"",_xlfn.IFS((COUNTIF(G579:P579,"Y")+COUNTIF(G579:P579,"N/A"))=10,"Gold",(COUNTIF(G579:N579,"Y")+COUNTIF(G579:N579,"N/A"))=8,"Silver",COUNTIF(G579:J579,"Y")+COUNTIF(G579:J579,"N/A")=4,"Bronze",(COUNTIF(G579:J579,"Y")+COUNTIF(G579:J579,"N/A"))&lt;4,"Single Use"))</f>
        <v/>
      </c>
      <c r="R579" s="73"/>
      <c r="S579" s="66"/>
      <c r="T579" s="67"/>
      <c r="U579" s="67"/>
    </row>
    <row r="580" spans="1:21" ht="24.95" customHeight="1">
      <c r="A580" s="70"/>
      <c r="B580" s="71"/>
      <c r="C580" s="71"/>
      <c r="D580" s="71"/>
      <c r="E580" s="72"/>
      <c r="F580" s="75"/>
      <c r="G580" s="72"/>
      <c r="H580" s="72"/>
      <c r="I580" s="72"/>
      <c r="J580" s="72"/>
      <c r="K580" s="72"/>
      <c r="L580" s="72"/>
      <c r="M580" s="72"/>
      <c r="N580" s="72"/>
      <c r="O580" s="72"/>
      <c r="P580" s="72"/>
      <c r="Q580" s="121" t="str" cm="1">
        <f t="array" ref="Q580">IF(COUNTA(G580:P580)=0,"",_xlfn.IFS((COUNTIF(G580:P580,"Y")+COUNTIF(G580:P580,"N/A"))=10,"Gold",(COUNTIF(G580:N580,"Y")+COUNTIF(G580:N580,"N/A"))=8,"Silver",COUNTIF(G580:J580,"Y")+COUNTIF(G580:J580,"N/A")=4,"Bronze",(COUNTIF(G580:J580,"Y")+COUNTIF(G580:J580,"N/A"))&lt;4,"Single Use"))</f>
        <v/>
      </c>
      <c r="R580" s="73"/>
      <c r="S580" s="66"/>
      <c r="T580" s="67"/>
      <c r="U580" s="67"/>
    </row>
    <row r="581" spans="1:21" ht="24.95" customHeight="1">
      <c r="A581" s="70"/>
      <c r="B581" s="71"/>
      <c r="C581" s="71"/>
      <c r="D581" s="71"/>
      <c r="E581" s="72"/>
      <c r="F581" s="75"/>
      <c r="G581" s="72"/>
      <c r="H581" s="72"/>
      <c r="I581" s="72"/>
      <c r="J581" s="72"/>
      <c r="K581" s="72"/>
      <c r="L581" s="72"/>
      <c r="M581" s="72"/>
      <c r="N581" s="72"/>
      <c r="O581" s="72"/>
      <c r="P581" s="72"/>
      <c r="Q581" s="121" t="str" cm="1">
        <f t="array" ref="Q581">IF(COUNTA(G581:P581)=0,"",_xlfn.IFS((COUNTIF(G581:P581,"Y")+COUNTIF(G581:P581,"N/A"))=10,"Gold",(COUNTIF(G581:N581,"Y")+COUNTIF(G581:N581,"N/A"))=8,"Silver",COUNTIF(G581:J581,"Y")+COUNTIF(G581:J581,"N/A")=4,"Bronze",(COUNTIF(G581:J581,"Y")+COUNTIF(G581:J581,"N/A"))&lt;4,"Single Use"))</f>
        <v/>
      </c>
      <c r="R581" s="73"/>
      <c r="S581" s="66"/>
      <c r="T581" s="67"/>
      <c r="U581" s="67"/>
    </row>
    <row r="582" spans="1:21" ht="24.95" customHeight="1">
      <c r="A582" s="70"/>
      <c r="B582" s="71"/>
      <c r="C582" s="71"/>
      <c r="D582" s="71"/>
      <c r="E582" s="72"/>
      <c r="F582" s="75"/>
      <c r="G582" s="72"/>
      <c r="H582" s="72"/>
      <c r="I582" s="72"/>
      <c r="J582" s="72"/>
      <c r="K582" s="72"/>
      <c r="L582" s="72"/>
      <c r="M582" s="72"/>
      <c r="N582" s="72"/>
      <c r="O582" s="72"/>
      <c r="P582" s="72"/>
      <c r="Q582" s="121" t="str" cm="1">
        <f t="array" ref="Q582">IF(COUNTA(G582:P582)=0,"",_xlfn.IFS((COUNTIF(G582:P582,"Y")+COUNTIF(G582:P582,"N/A"))=10,"Gold",(COUNTIF(G582:N582,"Y")+COUNTIF(G582:N582,"N/A"))=8,"Silver",COUNTIF(G582:J582,"Y")+COUNTIF(G582:J582,"N/A")=4,"Bronze",(COUNTIF(G582:J582,"Y")+COUNTIF(G582:J582,"N/A"))&lt;4,"Single Use"))</f>
        <v/>
      </c>
      <c r="R582" s="73"/>
      <c r="S582" s="66"/>
      <c r="T582" s="67"/>
      <c r="U582" s="67"/>
    </row>
    <row r="583" spans="1:21" ht="24.95" customHeight="1">
      <c r="A583" s="70"/>
      <c r="B583" s="71"/>
      <c r="C583" s="71"/>
      <c r="D583" s="71"/>
      <c r="E583" s="72"/>
      <c r="F583" s="75"/>
      <c r="G583" s="72"/>
      <c r="H583" s="72"/>
      <c r="I583" s="72"/>
      <c r="J583" s="72"/>
      <c r="K583" s="72"/>
      <c r="L583" s="72"/>
      <c r="M583" s="72"/>
      <c r="N583" s="72"/>
      <c r="O583" s="72"/>
      <c r="P583" s="72"/>
      <c r="Q583" s="121" t="str" cm="1">
        <f t="array" ref="Q583">IF(COUNTA(G583:P583)=0,"",_xlfn.IFS((COUNTIF(G583:P583,"Y")+COUNTIF(G583:P583,"N/A"))=10,"Gold",(COUNTIF(G583:N583,"Y")+COUNTIF(G583:N583,"N/A"))=8,"Silver",COUNTIF(G583:J583,"Y")+COUNTIF(G583:J583,"N/A")=4,"Bronze",(COUNTIF(G583:J583,"Y")+COUNTIF(G583:J583,"N/A"))&lt;4,"Single Use"))</f>
        <v/>
      </c>
      <c r="R583" s="73"/>
      <c r="S583" s="66"/>
      <c r="T583" s="67"/>
      <c r="U583" s="67"/>
    </row>
    <row r="584" spans="1:21" ht="24.95" customHeight="1">
      <c r="A584" s="70"/>
      <c r="B584" s="71"/>
      <c r="C584" s="71"/>
      <c r="D584" s="71"/>
      <c r="E584" s="72"/>
      <c r="F584" s="75"/>
      <c r="G584" s="72"/>
      <c r="H584" s="72"/>
      <c r="I584" s="72"/>
      <c r="J584" s="72"/>
      <c r="K584" s="72"/>
      <c r="L584" s="72"/>
      <c r="M584" s="72"/>
      <c r="N584" s="72"/>
      <c r="O584" s="72"/>
      <c r="P584" s="72"/>
      <c r="Q584" s="121" t="str" cm="1">
        <f t="array" ref="Q584">IF(COUNTA(G584:P584)=0,"",_xlfn.IFS((COUNTIF(G584:P584,"Y")+COUNTIF(G584:P584,"N/A"))=10,"Gold",(COUNTIF(G584:N584,"Y")+COUNTIF(G584:N584,"N/A"))=8,"Silver",COUNTIF(G584:J584,"Y")+COUNTIF(G584:J584,"N/A")=4,"Bronze",(COUNTIF(G584:J584,"Y")+COUNTIF(G584:J584,"N/A"))&lt;4,"Single Use"))</f>
        <v/>
      </c>
      <c r="R584" s="73"/>
      <c r="S584" s="66"/>
      <c r="T584" s="67"/>
      <c r="U584" s="67"/>
    </row>
    <row r="585" spans="1:21" ht="24.95" customHeight="1">
      <c r="A585" s="70"/>
      <c r="B585" s="71"/>
      <c r="C585" s="71"/>
      <c r="D585" s="71"/>
      <c r="E585" s="72"/>
      <c r="F585" s="75"/>
      <c r="G585" s="72"/>
      <c r="H585" s="72"/>
      <c r="I585" s="72"/>
      <c r="J585" s="72"/>
      <c r="K585" s="72"/>
      <c r="L585" s="72"/>
      <c r="M585" s="72"/>
      <c r="N585" s="72"/>
      <c r="O585" s="72"/>
      <c r="P585" s="72"/>
      <c r="Q585" s="121" t="str" cm="1">
        <f t="array" ref="Q585">IF(COUNTA(G585:P585)=0,"",_xlfn.IFS((COUNTIF(G585:P585,"Y")+COUNTIF(G585:P585,"N/A"))=10,"Gold",(COUNTIF(G585:N585,"Y")+COUNTIF(G585:N585,"N/A"))=8,"Silver",COUNTIF(G585:J585,"Y")+COUNTIF(G585:J585,"N/A")=4,"Bronze",(COUNTIF(G585:J585,"Y")+COUNTIF(G585:J585,"N/A"))&lt;4,"Single Use"))</f>
        <v/>
      </c>
      <c r="R585" s="73"/>
      <c r="S585" s="66"/>
      <c r="T585" s="67"/>
      <c r="U585" s="67"/>
    </row>
    <row r="586" spans="1:21" ht="24.95" customHeight="1">
      <c r="A586" s="70"/>
      <c r="B586" s="71"/>
      <c r="C586" s="71"/>
      <c r="D586" s="71"/>
      <c r="E586" s="72"/>
      <c r="F586" s="75"/>
      <c r="G586" s="72"/>
      <c r="H586" s="72"/>
      <c r="I586" s="72"/>
      <c r="J586" s="72"/>
      <c r="K586" s="72"/>
      <c r="L586" s="72"/>
      <c r="M586" s="72"/>
      <c r="N586" s="72"/>
      <c r="O586" s="72"/>
      <c r="P586" s="72"/>
      <c r="Q586" s="121" t="str" cm="1">
        <f t="array" ref="Q586">IF(COUNTA(G586:P586)=0,"",_xlfn.IFS((COUNTIF(G586:P586,"Y")+COUNTIF(G586:P586,"N/A"))=10,"Gold",(COUNTIF(G586:N586,"Y")+COUNTIF(G586:N586,"N/A"))=8,"Silver",COUNTIF(G586:J586,"Y")+COUNTIF(G586:J586,"N/A")=4,"Bronze",(COUNTIF(G586:J586,"Y")+COUNTIF(G586:J586,"N/A"))&lt;4,"Single Use"))</f>
        <v/>
      </c>
      <c r="R586" s="73"/>
      <c r="S586" s="66"/>
      <c r="T586" s="67"/>
      <c r="U586" s="67"/>
    </row>
    <row r="587" spans="1:21" ht="24.95" customHeight="1">
      <c r="A587" s="70"/>
      <c r="B587" s="71"/>
      <c r="C587" s="71"/>
      <c r="D587" s="71"/>
      <c r="E587" s="72"/>
      <c r="F587" s="75"/>
      <c r="G587" s="72"/>
      <c r="H587" s="72"/>
      <c r="I587" s="72"/>
      <c r="J587" s="72"/>
      <c r="K587" s="72"/>
      <c r="L587" s="72"/>
      <c r="M587" s="72"/>
      <c r="N587" s="72"/>
      <c r="O587" s="72"/>
      <c r="P587" s="72"/>
      <c r="Q587" s="121" t="str" cm="1">
        <f t="array" ref="Q587">IF(COUNTA(G587:P587)=0,"",_xlfn.IFS((COUNTIF(G587:P587,"Y")+COUNTIF(G587:P587,"N/A"))=10,"Gold",(COUNTIF(G587:N587,"Y")+COUNTIF(G587:N587,"N/A"))=8,"Silver",COUNTIF(G587:J587,"Y")+COUNTIF(G587:J587,"N/A")=4,"Bronze",(COUNTIF(G587:J587,"Y")+COUNTIF(G587:J587,"N/A"))&lt;4,"Single Use"))</f>
        <v/>
      </c>
      <c r="R587" s="73"/>
      <c r="S587" s="66"/>
      <c r="T587" s="67"/>
      <c r="U587" s="67"/>
    </row>
    <row r="588" spans="1:21" ht="24.95" customHeight="1">
      <c r="A588" s="70"/>
      <c r="B588" s="71"/>
      <c r="C588" s="71"/>
      <c r="D588" s="71"/>
      <c r="E588" s="72"/>
      <c r="F588" s="75"/>
      <c r="G588" s="72"/>
      <c r="H588" s="72"/>
      <c r="I588" s="72"/>
      <c r="J588" s="72"/>
      <c r="K588" s="72"/>
      <c r="L588" s="72"/>
      <c r="M588" s="72"/>
      <c r="N588" s="72"/>
      <c r="O588" s="72"/>
      <c r="P588" s="72"/>
      <c r="Q588" s="121" t="str" cm="1">
        <f t="array" ref="Q588">IF(COUNTA(G588:P588)=0,"",_xlfn.IFS((COUNTIF(G588:P588,"Y")+COUNTIF(G588:P588,"N/A"))=10,"Gold",(COUNTIF(G588:N588,"Y")+COUNTIF(G588:N588,"N/A"))=8,"Silver",COUNTIF(G588:J588,"Y")+COUNTIF(G588:J588,"N/A")=4,"Bronze",(COUNTIF(G588:J588,"Y")+COUNTIF(G588:J588,"N/A"))&lt;4,"Single Use"))</f>
        <v/>
      </c>
      <c r="R588" s="73"/>
      <c r="S588" s="66"/>
      <c r="T588" s="67"/>
      <c r="U588" s="67"/>
    </row>
    <row r="589" spans="1:21" ht="24.95" customHeight="1">
      <c r="A589" s="70"/>
      <c r="B589" s="71"/>
      <c r="C589" s="71"/>
      <c r="D589" s="71"/>
      <c r="E589" s="72"/>
      <c r="F589" s="75"/>
      <c r="G589" s="72"/>
      <c r="H589" s="72"/>
      <c r="I589" s="72"/>
      <c r="J589" s="72"/>
      <c r="K589" s="72"/>
      <c r="L589" s="72"/>
      <c r="M589" s="72"/>
      <c r="N589" s="72"/>
      <c r="O589" s="72"/>
      <c r="P589" s="72"/>
      <c r="Q589" s="121" t="str" cm="1">
        <f t="array" ref="Q589">IF(COUNTA(G589:P589)=0,"",_xlfn.IFS((COUNTIF(G589:P589,"Y")+COUNTIF(G589:P589,"N/A"))=10,"Gold",(COUNTIF(G589:N589,"Y")+COUNTIF(G589:N589,"N/A"))=8,"Silver",COUNTIF(G589:J589,"Y")+COUNTIF(G589:J589,"N/A")=4,"Bronze",(COUNTIF(G589:J589,"Y")+COUNTIF(G589:J589,"N/A"))&lt;4,"Single Use"))</f>
        <v/>
      </c>
      <c r="R589" s="73"/>
      <c r="S589" s="66"/>
      <c r="T589" s="67"/>
      <c r="U589" s="67"/>
    </row>
    <row r="590" spans="1:21" ht="24.95" customHeight="1">
      <c r="A590" s="70"/>
      <c r="B590" s="71"/>
      <c r="C590" s="71"/>
      <c r="D590" s="71"/>
      <c r="E590" s="72"/>
      <c r="F590" s="75"/>
      <c r="G590" s="72"/>
      <c r="H590" s="72"/>
      <c r="I590" s="72"/>
      <c r="J590" s="72"/>
      <c r="K590" s="72"/>
      <c r="L590" s="72"/>
      <c r="M590" s="72"/>
      <c r="N590" s="72"/>
      <c r="O590" s="72"/>
      <c r="P590" s="72"/>
      <c r="Q590" s="121" t="str" cm="1">
        <f t="array" ref="Q590">IF(COUNTA(G590:P590)=0,"",_xlfn.IFS((COUNTIF(G590:P590,"Y")+COUNTIF(G590:P590,"N/A"))=10,"Gold",(COUNTIF(G590:N590,"Y")+COUNTIF(G590:N590,"N/A"))=8,"Silver",COUNTIF(G590:J590,"Y")+COUNTIF(G590:J590,"N/A")=4,"Bronze",(COUNTIF(G590:J590,"Y")+COUNTIF(G590:J590,"N/A"))&lt;4,"Single Use"))</f>
        <v/>
      </c>
      <c r="R590" s="73"/>
      <c r="S590" s="66"/>
      <c r="T590" s="67"/>
      <c r="U590" s="67"/>
    </row>
    <row r="591" spans="1:21" ht="24.95" customHeight="1">
      <c r="A591" s="70"/>
      <c r="B591" s="71"/>
      <c r="C591" s="71"/>
      <c r="D591" s="71"/>
      <c r="E591" s="72"/>
      <c r="F591" s="75"/>
      <c r="G591" s="72"/>
      <c r="H591" s="72"/>
      <c r="I591" s="72"/>
      <c r="J591" s="72"/>
      <c r="K591" s="72"/>
      <c r="L591" s="72"/>
      <c r="M591" s="72"/>
      <c r="N591" s="72"/>
      <c r="O591" s="72"/>
      <c r="P591" s="72"/>
      <c r="Q591" s="121" t="str" cm="1">
        <f t="array" ref="Q591">IF(COUNTA(G591:P591)=0,"",_xlfn.IFS((COUNTIF(G591:P591,"Y")+COUNTIF(G591:P591,"N/A"))=10,"Gold",(COUNTIF(G591:N591,"Y")+COUNTIF(G591:N591,"N/A"))=8,"Silver",COUNTIF(G591:J591,"Y")+COUNTIF(G591:J591,"N/A")=4,"Bronze",(COUNTIF(G591:J591,"Y")+COUNTIF(G591:J591,"N/A"))&lt;4,"Single Use"))</f>
        <v/>
      </c>
      <c r="R591" s="73"/>
      <c r="S591" s="66"/>
      <c r="T591" s="67"/>
      <c r="U591" s="67"/>
    </row>
    <row r="592" spans="1:21" ht="24.95" customHeight="1">
      <c r="A592" s="70"/>
      <c r="B592" s="71"/>
      <c r="C592" s="71"/>
      <c r="D592" s="71"/>
      <c r="E592" s="72"/>
      <c r="F592" s="75"/>
      <c r="G592" s="72"/>
      <c r="H592" s="72"/>
      <c r="I592" s="72"/>
      <c r="J592" s="72"/>
      <c r="K592" s="72"/>
      <c r="L592" s="72"/>
      <c r="M592" s="72"/>
      <c r="N592" s="72"/>
      <c r="O592" s="72"/>
      <c r="P592" s="72"/>
      <c r="Q592" s="121" t="str" cm="1">
        <f t="array" ref="Q592">IF(COUNTA(G592:P592)=0,"",_xlfn.IFS((COUNTIF(G592:P592,"Y")+COUNTIF(G592:P592,"N/A"))=10,"Gold",(COUNTIF(G592:N592,"Y")+COUNTIF(G592:N592,"N/A"))=8,"Silver",COUNTIF(G592:J592,"Y")+COUNTIF(G592:J592,"N/A")=4,"Bronze",(COUNTIF(G592:J592,"Y")+COUNTIF(G592:J592,"N/A"))&lt;4,"Single Use"))</f>
        <v/>
      </c>
      <c r="R592" s="73"/>
      <c r="S592" s="66"/>
      <c r="T592" s="67"/>
      <c r="U592" s="67"/>
    </row>
    <row r="593" spans="1:21" ht="24.95" customHeight="1">
      <c r="A593" s="70"/>
      <c r="B593" s="71"/>
      <c r="C593" s="71"/>
      <c r="D593" s="71"/>
      <c r="E593" s="72"/>
      <c r="F593" s="75"/>
      <c r="G593" s="72"/>
      <c r="H593" s="72"/>
      <c r="I593" s="72"/>
      <c r="J593" s="72"/>
      <c r="K593" s="72"/>
      <c r="L593" s="72"/>
      <c r="M593" s="72"/>
      <c r="N593" s="72"/>
      <c r="O593" s="72"/>
      <c r="P593" s="72"/>
      <c r="Q593" s="121" t="str" cm="1">
        <f t="array" ref="Q593">IF(COUNTA(G593:P593)=0,"",_xlfn.IFS((COUNTIF(G593:P593,"Y")+COUNTIF(G593:P593,"N/A"))=10,"Gold",(COUNTIF(G593:N593,"Y")+COUNTIF(G593:N593,"N/A"))=8,"Silver",COUNTIF(G593:J593,"Y")+COUNTIF(G593:J593,"N/A")=4,"Bronze",(COUNTIF(G593:J593,"Y")+COUNTIF(G593:J593,"N/A"))&lt;4,"Single Use"))</f>
        <v/>
      </c>
      <c r="R593" s="73"/>
      <c r="S593" s="66"/>
      <c r="T593" s="67"/>
      <c r="U593" s="67"/>
    </row>
    <row r="594" spans="1:21" ht="24.95" customHeight="1">
      <c r="A594" s="70"/>
      <c r="B594" s="71"/>
      <c r="C594" s="71"/>
      <c r="D594" s="71"/>
      <c r="E594" s="72"/>
      <c r="F594" s="75"/>
      <c r="G594" s="72"/>
      <c r="H594" s="72"/>
      <c r="I594" s="72"/>
      <c r="J594" s="72"/>
      <c r="K594" s="72"/>
      <c r="L594" s="72"/>
      <c r="M594" s="72"/>
      <c r="N594" s="72"/>
      <c r="O594" s="72"/>
      <c r="P594" s="72"/>
      <c r="Q594" s="121" t="str" cm="1">
        <f t="array" ref="Q594">IF(COUNTA(G594:P594)=0,"",_xlfn.IFS((COUNTIF(G594:P594,"Y")+COUNTIF(G594:P594,"N/A"))=10,"Gold",(COUNTIF(G594:N594,"Y")+COUNTIF(G594:N594,"N/A"))=8,"Silver",COUNTIF(G594:J594,"Y")+COUNTIF(G594:J594,"N/A")=4,"Bronze",(COUNTIF(G594:J594,"Y")+COUNTIF(G594:J594,"N/A"))&lt;4,"Single Use"))</f>
        <v/>
      </c>
      <c r="R594" s="73"/>
      <c r="S594" s="66"/>
      <c r="T594" s="67"/>
      <c r="U594" s="67"/>
    </row>
    <row r="595" spans="1:21" ht="24.95" customHeight="1">
      <c r="A595" s="70"/>
      <c r="B595" s="71"/>
      <c r="C595" s="71"/>
      <c r="D595" s="71"/>
      <c r="E595" s="72"/>
      <c r="F595" s="75"/>
      <c r="G595" s="72"/>
      <c r="H595" s="72"/>
      <c r="I595" s="72"/>
      <c r="J595" s="72"/>
      <c r="K595" s="72"/>
      <c r="L595" s="72"/>
      <c r="M595" s="72"/>
      <c r="N595" s="72"/>
      <c r="O595" s="72"/>
      <c r="P595" s="72"/>
      <c r="Q595" s="121" t="str" cm="1">
        <f t="array" ref="Q595">IF(COUNTA(G595:P595)=0,"",_xlfn.IFS((COUNTIF(G595:P595,"Y")+COUNTIF(G595:P595,"N/A"))=10,"Gold",(COUNTIF(G595:N595,"Y")+COUNTIF(G595:N595,"N/A"))=8,"Silver",COUNTIF(G595:J595,"Y")+COUNTIF(G595:J595,"N/A")=4,"Bronze",(COUNTIF(G595:J595,"Y")+COUNTIF(G595:J595,"N/A"))&lt;4,"Single Use"))</f>
        <v/>
      </c>
      <c r="R595" s="73"/>
      <c r="S595" s="66"/>
      <c r="T595" s="67"/>
      <c r="U595" s="67"/>
    </row>
    <row r="596" spans="1:21" ht="24.95" customHeight="1">
      <c r="A596" s="70"/>
      <c r="B596" s="71"/>
      <c r="C596" s="71"/>
      <c r="D596" s="71"/>
      <c r="E596" s="72"/>
      <c r="F596" s="75"/>
      <c r="G596" s="72"/>
      <c r="H596" s="72"/>
      <c r="I596" s="72"/>
      <c r="J596" s="72"/>
      <c r="K596" s="72"/>
      <c r="L596" s="72"/>
      <c r="M596" s="72"/>
      <c r="N596" s="72"/>
      <c r="O596" s="72"/>
      <c r="P596" s="72"/>
      <c r="Q596" s="121" t="str" cm="1">
        <f t="array" ref="Q596">IF(COUNTA(G596:P596)=0,"",_xlfn.IFS((COUNTIF(G596:P596,"Y")+COUNTIF(G596:P596,"N/A"))=10,"Gold",(COUNTIF(G596:N596,"Y")+COUNTIF(G596:N596,"N/A"))=8,"Silver",COUNTIF(G596:J596,"Y")+COUNTIF(G596:J596,"N/A")=4,"Bronze",(COUNTIF(G596:J596,"Y")+COUNTIF(G596:J596,"N/A"))&lt;4,"Single Use"))</f>
        <v/>
      </c>
      <c r="R596" s="73"/>
      <c r="S596" s="66"/>
      <c r="T596" s="67"/>
      <c r="U596" s="67"/>
    </row>
    <row r="597" spans="1:21" ht="24.95" customHeight="1">
      <c r="A597" s="70"/>
      <c r="B597" s="71"/>
      <c r="C597" s="71"/>
      <c r="D597" s="71"/>
      <c r="E597" s="72"/>
      <c r="F597" s="75"/>
      <c r="G597" s="72"/>
      <c r="H597" s="72"/>
      <c r="I597" s="72"/>
      <c r="J597" s="72"/>
      <c r="K597" s="72"/>
      <c r="L597" s="72"/>
      <c r="M597" s="72"/>
      <c r="N597" s="72"/>
      <c r="O597" s="72"/>
      <c r="P597" s="72"/>
      <c r="Q597" s="121" t="str" cm="1">
        <f t="array" ref="Q597">IF(COUNTA(G597:P597)=0,"",_xlfn.IFS((COUNTIF(G597:P597,"Y")+COUNTIF(G597:P597,"N/A"))=10,"Gold",(COUNTIF(G597:N597,"Y")+COUNTIF(G597:N597,"N/A"))=8,"Silver",COUNTIF(G597:J597,"Y")+COUNTIF(G597:J597,"N/A")=4,"Bronze",(COUNTIF(G597:J597,"Y")+COUNTIF(G597:J597,"N/A"))&lt;4,"Single Use"))</f>
        <v/>
      </c>
      <c r="R597" s="73"/>
      <c r="S597" s="66"/>
      <c r="T597" s="67"/>
      <c r="U597" s="67"/>
    </row>
    <row r="598" spans="1:21" ht="24.95" customHeight="1">
      <c r="A598" s="70"/>
      <c r="B598" s="71"/>
      <c r="C598" s="71"/>
      <c r="D598" s="71"/>
      <c r="E598" s="72"/>
      <c r="F598" s="75"/>
      <c r="G598" s="72"/>
      <c r="H598" s="72"/>
      <c r="I598" s="72"/>
      <c r="J598" s="72"/>
      <c r="K598" s="72"/>
      <c r="L598" s="72"/>
      <c r="M598" s="72"/>
      <c r="N598" s="72"/>
      <c r="O598" s="72"/>
      <c r="P598" s="72"/>
      <c r="Q598" s="121" t="str" cm="1">
        <f t="array" ref="Q598">IF(COUNTA(G598:P598)=0,"",_xlfn.IFS((COUNTIF(G598:P598,"Y")+COUNTIF(G598:P598,"N/A"))=10,"Gold",(COUNTIF(G598:N598,"Y")+COUNTIF(G598:N598,"N/A"))=8,"Silver",COUNTIF(G598:J598,"Y")+COUNTIF(G598:J598,"N/A")=4,"Bronze",(COUNTIF(G598:J598,"Y")+COUNTIF(G598:J598,"N/A"))&lt;4,"Single Use"))</f>
        <v/>
      </c>
      <c r="R598" s="73"/>
      <c r="S598" s="66"/>
      <c r="T598" s="67"/>
      <c r="U598" s="67"/>
    </row>
    <row r="599" spans="1:21" ht="24.95" customHeight="1">
      <c r="A599" s="70"/>
      <c r="B599" s="71"/>
      <c r="C599" s="71"/>
      <c r="D599" s="71"/>
      <c r="E599" s="72"/>
      <c r="F599" s="75"/>
      <c r="G599" s="72"/>
      <c r="H599" s="72"/>
      <c r="I599" s="72"/>
      <c r="J599" s="72"/>
      <c r="K599" s="72"/>
      <c r="L599" s="72"/>
      <c r="M599" s="72"/>
      <c r="N599" s="72"/>
      <c r="O599" s="72"/>
      <c r="P599" s="72"/>
      <c r="Q599" s="121" t="str" cm="1">
        <f t="array" ref="Q599">IF(COUNTA(G599:P599)=0,"",_xlfn.IFS((COUNTIF(G599:P599,"Y")+COUNTIF(G599:P599,"N/A"))=10,"Gold",(COUNTIF(G599:N599,"Y")+COUNTIF(G599:N599,"N/A"))=8,"Silver",COUNTIF(G599:J599,"Y")+COUNTIF(G599:J599,"N/A")=4,"Bronze",(COUNTIF(G599:J599,"Y")+COUNTIF(G599:J599,"N/A"))&lt;4,"Single Use"))</f>
        <v/>
      </c>
      <c r="R599" s="73"/>
      <c r="S599" s="66"/>
      <c r="T599" s="67"/>
      <c r="U599" s="67"/>
    </row>
    <row r="600" spans="1:21" ht="24.95" customHeight="1">
      <c r="A600" s="70"/>
      <c r="B600" s="71"/>
      <c r="C600" s="71"/>
      <c r="D600" s="71"/>
      <c r="E600" s="72"/>
      <c r="F600" s="75"/>
      <c r="G600" s="72"/>
      <c r="H600" s="72"/>
      <c r="I600" s="72"/>
      <c r="J600" s="72"/>
      <c r="K600" s="72"/>
      <c r="L600" s="72"/>
      <c r="M600" s="72"/>
      <c r="N600" s="72"/>
      <c r="O600" s="72"/>
      <c r="P600" s="72"/>
      <c r="Q600" s="121" t="str" cm="1">
        <f t="array" ref="Q600">IF(COUNTA(G600:P600)=0,"",_xlfn.IFS((COUNTIF(G600:P600,"Y")+COUNTIF(G600:P600,"N/A"))=10,"Gold",(COUNTIF(G600:N600,"Y")+COUNTIF(G600:N600,"N/A"))=8,"Silver",COUNTIF(G600:J600,"Y")+COUNTIF(G600:J600,"N/A")=4,"Bronze",(COUNTIF(G600:J600,"Y")+COUNTIF(G600:J600,"N/A"))&lt;4,"Single Use"))</f>
        <v/>
      </c>
      <c r="R600" s="73"/>
      <c r="S600" s="66"/>
      <c r="T600" s="67"/>
      <c r="U600" s="67"/>
    </row>
    <row r="601" spans="1:21" ht="24.95" customHeight="1">
      <c r="A601" s="70"/>
      <c r="B601" s="71"/>
      <c r="C601" s="71"/>
      <c r="D601" s="71"/>
      <c r="E601" s="72"/>
      <c r="F601" s="75"/>
      <c r="G601" s="72"/>
      <c r="H601" s="72"/>
      <c r="I601" s="72"/>
      <c r="J601" s="72"/>
      <c r="K601" s="72"/>
      <c r="L601" s="72"/>
      <c r="M601" s="72"/>
      <c r="N601" s="72"/>
      <c r="O601" s="72"/>
      <c r="P601" s="72"/>
      <c r="Q601" s="121" t="str" cm="1">
        <f t="array" ref="Q601">IF(COUNTA(G601:P601)=0,"",_xlfn.IFS((COUNTIF(G601:P601,"Y")+COUNTIF(G601:P601,"N/A"))=10,"Gold",(COUNTIF(G601:N601,"Y")+COUNTIF(G601:N601,"N/A"))=8,"Silver",COUNTIF(G601:J601,"Y")+COUNTIF(G601:J601,"N/A")=4,"Bronze",(COUNTIF(G601:J601,"Y")+COUNTIF(G601:J601,"N/A"))&lt;4,"Single Use"))</f>
        <v/>
      </c>
      <c r="R601" s="73"/>
      <c r="S601" s="66"/>
      <c r="T601" s="67"/>
      <c r="U601" s="67"/>
    </row>
    <row r="602" spans="1:21" ht="24.95" customHeight="1">
      <c r="A602" s="70"/>
      <c r="B602" s="71"/>
      <c r="C602" s="71"/>
      <c r="D602" s="71"/>
      <c r="E602" s="72"/>
      <c r="F602" s="75"/>
      <c r="G602" s="72"/>
      <c r="H602" s="72"/>
      <c r="I602" s="72"/>
      <c r="J602" s="72"/>
      <c r="K602" s="72"/>
      <c r="L602" s="72"/>
      <c r="M602" s="72"/>
      <c r="N602" s="72"/>
      <c r="O602" s="72"/>
      <c r="P602" s="72"/>
      <c r="Q602" s="121" t="str" cm="1">
        <f t="array" ref="Q602">IF(COUNTA(G602:P602)=0,"",_xlfn.IFS((COUNTIF(G602:P602,"Y")+COUNTIF(G602:P602,"N/A"))=10,"Gold",(COUNTIF(G602:N602,"Y")+COUNTIF(G602:N602,"N/A"))=8,"Silver",COUNTIF(G602:J602,"Y")+COUNTIF(G602:J602,"N/A")=4,"Bronze",(COUNTIF(G602:J602,"Y")+COUNTIF(G602:J602,"N/A"))&lt;4,"Single Use"))</f>
        <v/>
      </c>
      <c r="R602" s="73"/>
      <c r="S602" s="66"/>
      <c r="T602" s="67"/>
      <c r="U602" s="67"/>
    </row>
    <row r="603" spans="1:21" ht="24.95" customHeight="1">
      <c r="A603" s="70"/>
      <c r="B603" s="71"/>
      <c r="C603" s="71"/>
      <c r="D603" s="71"/>
      <c r="E603" s="72"/>
      <c r="F603" s="75"/>
      <c r="G603" s="72"/>
      <c r="H603" s="72"/>
      <c r="I603" s="72"/>
      <c r="J603" s="72"/>
      <c r="K603" s="72"/>
      <c r="L603" s="72"/>
      <c r="M603" s="72"/>
      <c r="N603" s="72"/>
      <c r="O603" s="72"/>
      <c r="P603" s="72"/>
      <c r="Q603" s="121" t="str" cm="1">
        <f t="array" ref="Q603">IF(COUNTA(G603:P603)=0,"",_xlfn.IFS((COUNTIF(G603:P603,"Y")+COUNTIF(G603:P603,"N/A"))=10,"Gold",(COUNTIF(G603:N603,"Y")+COUNTIF(G603:N603,"N/A"))=8,"Silver",COUNTIF(G603:J603,"Y")+COUNTIF(G603:J603,"N/A")=4,"Bronze",(COUNTIF(G603:J603,"Y")+COUNTIF(G603:J603,"N/A"))&lt;4,"Single Use"))</f>
        <v/>
      </c>
      <c r="R603" s="73"/>
      <c r="S603" s="66"/>
      <c r="T603" s="67"/>
      <c r="U603" s="67"/>
    </row>
    <row r="604" spans="1:21" ht="24.95" customHeight="1">
      <c r="A604" s="70"/>
      <c r="B604" s="71"/>
      <c r="C604" s="71"/>
      <c r="D604" s="71"/>
      <c r="E604" s="72"/>
      <c r="F604" s="75"/>
      <c r="G604" s="72"/>
      <c r="H604" s="72"/>
      <c r="I604" s="72"/>
      <c r="J604" s="72"/>
      <c r="K604" s="72"/>
      <c r="L604" s="72"/>
      <c r="M604" s="72"/>
      <c r="N604" s="72"/>
      <c r="O604" s="72"/>
      <c r="P604" s="72"/>
      <c r="Q604" s="121" t="str" cm="1">
        <f t="array" ref="Q604">IF(COUNTA(G604:P604)=0,"",_xlfn.IFS((COUNTIF(G604:P604,"Y")+COUNTIF(G604:P604,"N/A"))=10,"Gold",(COUNTIF(G604:N604,"Y")+COUNTIF(G604:N604,"N/A"))=8,"Silver",COUNTIF(G604:J604,"Y")+COUNTIF(G604:J604,"N/A")=4,"Bronze",(COUNTIF(G604:J604,"Y")+COUNTIF(G604:J604,"N/A"))&lt;4,"Single Use"))</f>
        <v/>
      </c>
      <c r="R604" s="73"/>
      <c r="S604" s="66"/>
      <c r="T604" s="67"/>
      <c r="U604" s="67"/>
    </row>
    <row r="605" spans="1:21" ht="24.95" customHeight="1">
      <c r="A605" s="70"/>
      <c r="B605" s="71"/>
      <c r="C605" s="71"/>
      <c r="D605" s="71"/>
      <c r="E605" s="72"/>
      <c r="F605" s="75"/>
      <c r="G605" s="72"/>
      <c r="H605" s="72"/>
      <c r="I605" s="72"/>
      <c r="J605" s="72"/>
      <c r="K605" s="72"/>
      <c r="L605" s="72"/>
      <c r="M605" s="72"/>
      <c r="N605" s="72"/>
      <c r="O605" s="72"/>
      <c r="P605" s="72"/>
      <c r="Q605" s="121" t="str" cm="1">
        <f t="array" ref="Q605">IF(COUNTA(G605:P605)=0,"",_xlfn.IFS((COUNTIF(G605:P605,"Y")+COUNTIF(G605:P605,"N/A"))=10,"Gold",(COUNTIF(G605:N605,"Y")+COUNTIF(G605:N605,"N/A"))=8,"Silver",COUNTIF(G605:J605,"Y")+COUNTIF(G605:J605,"N/A")=4,"Bronze",(COUNTIF(G605:J605,"Y")+COUNTIF(G605:J605,"N/A"))&lt;4,"Single Use"))</f>
        <v/>
      </c>
      <c r="R605" s="73"/>
      <c r="S605" s="66"/>
      <c r="T605" s="67"/>
      <c r="U605" s="67"/>
    </row>
    <row r="606" spans="1:21" ht="24.95" customHeight="1">
      <c r="A606" s="70"/>
      <c r="B606" s="71"/>
      <c r="C606" s="71"/>
      <c r="D606" s="71"/>
      <c r="E606" s="72"/>
      <c r="F606" s="75"/>
      <c r="G606" s="72"/>
      <c r="H606" s="72"/>
      <c r="I606" s="72"/>
      <c r="J606" s="72"/>
      <c r="K606" s="72"/>
      <c r="L606" s="72"/>
      <c r="M606" s="72"/>
      <c r="N606" s="72"/>
      <c r="O606" s="72"/>
      <c r="P606" s="72"/>
      <c r="Q606" s="121" t="str" cm="1">
        <f t="array" ref="Q606">IF(COUNTA(G606:P606)=0,"",_xlfn.IFS((COUNTIF(G606:P606,"Y")+COUNTIF(G606:P606,"N/A"))=10,"Gold",(COUNTIF(G606:N606,"Y")+COUNTIF(G606:N606,"N/A"))=8,"Silver",COUNTIF(G606:J606,"Y")+COUNTIF(G606:J606,"N/A")=4,"Bronze",(COUNTIF(G606:J606,"Y")+COUNTIF(G606:J606,"N/A"))&lt;4,"Single Use"))</f>
        <v/>
      </c>
      <c r="R606" s="73"/>
      <c r="S606" s="66"/>
      <c r="T606" s="67"/>
      <c r="U606" s="67"/>
    </row>
    <row r="607" spans="1:21" ht="24.95" customHeight="1">
      <c r="A607" s="70"/>
      <c r="B607" s="71"/>
      <c r="C607" s="71"/>
      <c r="D607" s="71"/>
      <c r="E607" s="72"/>
      <c r="F607" s="75"/>
      <c r="G607" s="72"/>
      <c r="H607" s="72"/>
      <c r="I607" s="72"/>
      <c r="J607" s="72"/>
      <c r="K607" s="72"/>
      <c r="L607" s="72"/>
      <c r="M607" s="72"/>
      <c r="N607" s="72"/>
      <c r="O607" s="72"/>
      <c r="P607" s="72"/>
      <c r="Q607" s="121" t="str" cm="1">
        <f t="array" ref="Q607">IF(COUNTA(G607:P607)=0,"",_xlfn.IFS((COUNTIF(G607:P607,"Y")+COUNTIF(G607:P607,"N/A"))=10,"Gold",(COUNTIF(G607:N607,"Y")+COUNTIF(G607:N607,"N/A"))=8,"Silver",COUNTIF(G607:J607,"Y")+COUNTIF(G607:J607,"N/A")=4,"Bronze",(COUNTIF(G607:J607,"Y")+COUNTIF(G607:J607,"N/A"))&lt;4,"Single Use"))</f>
        <v/>
      </c>
      <c r="R607" s="73"/>
      <c r="S607" s="66"/>
      <c r="T607" s="67"/>
      <c r="U607" s="67"/>
    </row>
    <row r="608" spans="1:21" ht="24.95" customHeight="1">
      <c r="A608" s="70"/>
      <c r="B608" s="71"/>
      <c r="C608" s="71"/>
      <c r="D608" s="71"/>
      <c r="E608" s="72"/>
      <c r="F608" s="75"/>
      <c r="G608" s="72"/>
      <c r="H608" s="72"/>
      <c r="I608" s="72"/>
      <c r="J608" s="72"/>
      <c r="K608" s="72"/>
      <c r="L608" s="72"/>
      <c r="M608" s="72"/>
      <c r="N608" s="72"/>
      <c r="O608" s="72"/>
      <c r="P608" s="72"/>
      <c r="Q608" s="121" t="str" cm="1">
        <f t="array" ref="Q608">IF(COUNTA(G608:P608)=0,"",_xlfn.IFS((COUNTIF(G608:P608,"Y")+COUNTIF(G608:P608,"N/A"))=10,"Gold",(COUNTIF(G608:N608,"Y")+COUNTIF(G608:N608,"N/A"))=8,"Silver",COUNTIF(G608:J608,"Y")+COUNTIF(G608:J608,"N/A")=4,"Bronze",(COUNTIF(G608:J608,"Y")+COUNTIF(G608:J608,"N/A"))&lt;4,"Single Use"))</f>
        <v/>
      </c>
      <c r="R608" s="73"/>
      <c r="S608" s="66"/>
      <c r="T608" s="67"/>
      <c r="U608" s="67"/>
    </row>
    <row r="609" spans="1:21" ht="24.95" customHeight="1">
      <c r="A609" s="70"/>
      <c r="B609" s="71"/>
      <c r="C609" s="71"/>
      <c r="D609" s="71"/>
      <c r="E609" s="72"/>
      <c r="F609" s="75"/>
      <c r="G609" s="72"/>
      <c r="H609" s="72"/>
      <c r="I609" s="72"/>
      <c r="J609" s="72"/>
      <c r="K609" s="72"/>
      <c r="L609" s="72"/>
      <c r="M609" s="72"/>
      <c r="N609" s="72"/>
      <c r="O609" s="72"/>
      <c r="P609" s="72"/>
      <c r="Q609" s="121" t="str" cm="1">
        <f t="array" ref="Q609">IF(COUNTA(G609:P609)=0,"",_xlfn.IFS((COUNTIF(G609:P609,"Y")+COUNTIF(G609:P609,"N/A"))=10,"Gold",(COUNTIF(G609:N609,"Y")+COUNTIF(G609:N609,"N/A"))=8,"Silver",COUNTIF(G609:J609,"Y")+COUNTIF(G609:J609,"N/A")=4,"Bronze",(COUNTIF(G609:J609,"Y")+COUNTIF(G609:J609,"N/A"))&lt;4,"Single Use"))</f>
        <v/>
      </c>
      <c r="R609" s="73"/>
      <c r="S609" s="66"/>
      <c r="T609" s="67"/>
      <c r="U609" s="67"/>
    </row>
    <row r="610" spans="1:21" ht="24.95" customHeight="1">
      <c r="A610" s="70"/>
      <c r="B610" s="71"/>
      <c r="C610" s="71"/>
      <c r="D610" s="71"/>
      <c r="E610" s="72"/>
      <c r="F610" s="75"/>
      <c r="G610" s="72"/>
      <c r="H610" s="72"/>
      <c r="I610" s="72"/>
      <c r="J610" s="72"/>
      <c r="K610" s="72"/>
      <c r="L610" s="72"/>
      <c r="M610" s="72"/>
      <c r="N610" s="72"/>
      <c r="O610" s="72"/>
      <c r="P610" s="72"/>
      <c r="Q610" s="121" t="str" cm="1">
        <f t="array" ref="Q610">IF(COUNTA(G610:P610)=0,"",_xlfn.IFS((COUNTIF(G610:P610,"Y")+COUNTIF(G610:P610,"N/A"))=10,"Gold",(COUNTIF(G610:N610,"Y")+COUNTIF(G610:N610,"N/A"))=8,"Silver",COUNTIF(G610:J610,"Y")+COUNTIF(G610:J610,"N/A")=4,"Bronze",(COUNTIF(G610:J610,"Y")+COUNTIF(G610:J610,"N/A"))&lt;4,"Single Use"))</f>
        <v/>
      </c>
      <c r="R610" s="73"/>
      <c r="S610" s="66"/>
      <c r="T610" s="67"/>
      <c r="U610" s="67"/>
    </row>
    <row r="611" spans="1:21" ht="24.95" customHeight="1">
      <c r="A611" s="70"/>
      <c r="B611" s="71"/>
      <c r="C611" s="71"/>
      <c r="D611" s="71"/>
      <c r="E611" s="72"/>
      <c r="F611" s="75"/>
      <c r="G611" s="72"/>
      <c r="H611" s="72"/>
      <c r="I611" s="72"/>
      <c r="J611" s="72"/>
      <c r="K611" s="72"/>
      <c r="L611" s="72"/>
      <c r="M611" s="72"/>
      <c r="N611" s="72"/>
      <c r="O611" s="72"/>
      <c r="P611" s="72"/>
      <c r="Q611" s="121" t="str" cm="1">
        <f t="array" ref="Q611">IF(COUNTA(G611:P611)=0,"",_xlfn.IFS((COUNTIF(G611:P611,"Y")+COUNTIF(G611:P611,"N/A"))=10,"Gold",(COUNTIF(G611:N611,"Y")+COUNTIF(G611:N611,"N/A"))=8,"Silver",COUNTIF(G611:J611,"Y")+COUNTIF(G611:J611,"N/A")=4,"Bronze",(COUNTIF(G611:J611,"Y")+COUNTIF(G611:J611,"N/A"))&lt;4,"Single Use"))</f>
        <v/>
      </c>
      <c r="R611" s="73"/>
      <c r="S611" s="66"/>
      <c r="T611" s="67"/>
      <c r="U611" s="67"/>
    </row>
    <row r="612" spans="1:21" ht="24.95" customHeight="1">
      <c r="A612" s="70"/>
      <c r="B612" s="71"/>
      <c r="C612" s="71"/>
      <c r="D612" s="71"/>
      <c r="E612" s="72"/>
      <c r="F612" s="75"/>
      <c r="G612" s="72"/>
      <c r="H612" s="72"/>
      <c r="I612" s="72"/>
      <c r="J612" s="72"/>
      <c r="K612" s="72"/>
      <c r="L612" s="72"/>
      <c r="M612" s="72"/>
      <c r="N612" s="72"/>
      <c r="O612" s="72"/>
      <c r="P612" s="72"/>
      <c r="Q612" s="121" t="str" cm="1">
        <f t="array" ref="Q612">IF(COUNTA(G612:P612)=0,"",_xlfn.IFS((COUNTIF(G612:P612,"Y")+COUNTIF(G612:P612,"N/A"))=10,"Gold",(COUNTIF(G612:N612,"Y")+COUNTIF(G612:N612,"N/A"))=8,"Silver",COUNTIF(G612:J612,"Y")+COUNTIF(G612:J612,"N/A")=4,"Bronze",(COUNTIF(G612:J612,"Y")+COUNTIF(G612:J612,"N/A"))&lt;4,"Single Use"))</f>
        <v/>
      </c>
      <c r="R612" s="73"/>
      <c r="S612" s="66"/>
      <c r="T612" s="67"/>
      <c r="U612" s="67"/>
    </row>
    <row r="613" spans="1:21" ht="24.95" customHeight="1">
      <c r="A613" s="70"/>
      <c r="B613" s="71"/>
      <c r="C613" s="71"/>
      <c r="D613" s="71"/>
      <c r="E613" s="72"/>
      <c r="F613" s="75"/>
      <c r="G613" s="72"/>
      <c r="H613" s="72"/>
      <c r="I613" s="72"/>
      <c r="J613" s="72"/>
      <c r="K613" s="72"/>
      <c r="L613" s="72"/>
      <c r="M613" s="72"/>
      <c r="N613" s="72"/>
      <c r="O613" s="72"/>
      <c r="P613" s="72"/>
      <c r="Q613" s="121" t="str" cm="1">
        <f t="array" ref="Q613">IF(COUNTA(G613:P613)=0,"",_xlfn.IFS((COUNTIF(G613:P613,"Y")+COUNTIF(G613:P613,"N/A"))=10,"Gold",(COUNTIF(G613:N613,"Y")+COUNTIF(G613:N613,"N/A"))=8,"Silver",COUNTIF(G613:J613,"Y")+COUNTIF(G613:J613,"N/A")=4,"Bronze",(COUNTIF(G613:J613,"Y")+COUNTIF(G613:J613,"N/A"))&lt;4,"Single Use"))</f>
        <v/>
      </c>
      <c r="R613" s="73"/>
      <c r="S613" s="66"/>
      <c r="T613" s="67"/>
      <c r="U613" s="67"/>
    </row>
    <row r="614" spans="1:21" ht="24.95" customHeight="1">
      <c r="A614" s="70"/>
      <c r="B614" s="71"/>
      <c r="C614" s="71"/>
      <c r="D614" s="71"/>
      <c r="E614" s="72"/>
      <c r="F614" s="75"/>
      <c r="G614" s="72"/>
      <c r="H614" s="72"/>
      <c r="I614" s="72"/>
      <c r="J614" s="72"/>
      <c r="K614" s="72"/>
      <c r="L614" s="72"/>
      <c r="M614" s="72"/>
      <c r="N614" s="72"/>
      <c r="O614" s="72"/>
      <c r="P614" s="72"/>
      <c r="Q614" s="121" t="str" cm="1">
        <f t="array" ref="Q614">IF(COUNTA(G614:P614)=0,"",_xlfn.IFS((COUNTIF(G614:P614,"Y")+COUNTIF(G614:P614,"N/A"))=10,"Gold",(COUNTIF(G614:N614,"Y")+COUNTIF(G614:N614,"N/A"))=8,"Silver",COUNTIF(G614:J614,"Y")+COUNTIF(G614:J614,"N/A")=4,"Bronze",(COUNTIF(G614:J614,"Y")+COUNTIF(G614:J614,"N/A"))&lt;4,"Single Use"))</f>
        <v/>
      </c>
      <c r="R614" s="73"/>
      <c r="S614" s="66"/>
      <c r="T614" s="67"/>
      <c r="U614" s="67"/>
    </row>
    <row r="615" spans="1:21" ht="24.95" customHeight="1">
      <c r="A615" s="70"/>
      <c r="B615" s="71"/>
      <c r="C615" s="71"/>
      <c r="D615" s="71"/>
      <c r="E615" s="72"/>
      <c r="F615" s="75"/>
      <c r="G615" s="72"/>
      <c r="H615" s="72"/>
      <c r="I615" s="72"/>
      <c r="J615" s="72"/>
      <c r="K615" s="72"/>
      <c r="L615" s="72"/>
      <c r="M615" s="72"/>
      <c r="N615" s="72"/>
      <c r="O615" s="72"/>
      <c r="P615" s="72"/>
      <c r="Q615" s="121" t="str" cm="1">
        <f t="array" ref="Q615">IF(COUNTA(G615:P615)=0,"",_xlfn.IFS((COUNTIF(G615:P615,"Y")+COUNTIF(G615:P615,"N/A"))=10,"Gold",(COUNTIF(G615:N615,"Y")+COUNTIF(G615:N615,"N/A"))=8,"Silver",COUNTIF(G615:J615,"Y")+COUNTIF(G615:J615,"N/A")=4,"Bronze",(COUNTIF(G615:J615,"Y")+COUNTIF(G615:J615,"N/A"))&lt;4,"Single Use"))</f>
        <v/>
      </c>
      <c r="R615" s="73"/>
      <c r="S615" s="66"/>
      <c r="T615" s="67"/>
      <c r="U615" s="67"/>
    </row>
    <row r="616" spans="1:21" ht="24.95" customHeight="1">
      <c r="A616" s="70"/>
      <c r="B616" s="71"/>
      <c r="C616" s="71"/>
      <c r="D616" s="71"/>
      <c r="E616" s="72"/>
      <c r="F616" s="75"/>
      <c r="G616" s="72"/>
      <c r="H616" s="72"/>
      <c r="I616" s="72"/>
      <c r="J616" s="72"/>
      <c r="K616" s="72"/>
      <c r="L616" s="72"/>
      <c r="M616" s="72"/>
      <c r="N616" s="72"/>
      <c r="O616" s="72"/>
      <c r="P616" s="72"/>
      <c r="Q616" s="121" t="str" cm="1">
        <f t="array" ref="Q616">IF(COUNTA(G616:P616)=0,"",_xlfn.IFS((COUNTIF(G616:P616,"Y")+COUNTIF(G616:P616,"N/A"))=10,"Gold",(COUNTIF(G616:N616,"Y")+COUNTIF(G616:N616,"N/A"))=8,"Silver",COUNTIF(G616:J616,"Y")+COUNTIF(G616:J616,"N/A")=4,"Bronze",(COUNTIF(G616:J616,"Y")+COUNTIF(G616:J616,"N/A"))&lt;4,"Single Use"))</f>
        <v/>
      </c>
      <c r="R616" s="73"/>
      <c r="S616" s="66"/>
      <c r="T616" s="67"/>
      <c r="U616" s="67"/>
    </row>
    <row r="617" spans="1:21" ht="24.95" customHeight="1">
      <c r="A617" s="70"/>
      <c r="B617" s="71"/>
      <c r="C617" s="71"/>
      <c r="D617" s="71"/>
      <c r="E617" s="72"/>
      <c r="F617" s="75"/>
      <c r="G617" s="72"/>
      <c r="H617" s="72"/>
      <c r="I617" s="72"/>
      <c r="J617" s="72"/>
      <c r="K617" s="72"/>
      <c r="L617" s="72"/>
      <c r="M617" s="72"/>
      <c r="N617" s="72"/>
      <c r="O617" s="72"/>
      <c r="P617" s="72"/>
      <c r="Q617" s="121" t="str" cm="1">
        <f t="array" ref="Q617">IF(COUNTA(G617:P617)=0,"",_xlfn.IFS((COUNTIF(G617:P617,"Y")+COUNTIF(G617:P617,"N/A"))=10,"Gold",(COUNTIF(G617:N617,"Y")+COUNTIF(G617:N617,"N/A"))=8,"Silver",COUNTIF(G617:J617,"Y")+COUNTIF(G617:J617,"N/A")=4,"Bronze",(COUNTIF(G617:J617,"Y")+COUNTIF(G617:J617,"N/A"))&lt;4,"Single Use"))</f>
        <v/>
      </c>
      <c r="R617" s="73"/>
      <c r="S617" s="66"/>
      <c r="T617" s="67"/>
      <c r="U617" s="67"/>
    </row>
    <row r="618" spans="1:21" ht="24.95" customHeight="1">
      <c r="A618" s="70"/>
      <c r="B618" s="71"/>
      <c r="C618" s="71"/>
      <c r="D618" s="71"/>
      <c r="E618" s="72"/>
      <c r="F618" s="75"/>
      <c r="G618" s="72"/>
      <c r="H618" s="72"/>
      <c r="I618" s="72"/>
      <c r="J618" s="72"/>
      <c r="K618" s="72"/>
      <c r="L618" s="72"/>
      <c r="M618" s="72"/>
      <c r="N618" s="72"/>
      <c r="O618" s="72"/>
      <c r="P618" s="72"/>
      <c r="Q618" s="121" t="str" cm="1">
        <f t="array" ref="Q618">IF(COUNTA(G618:P618)=0,"",_xlfn.IFS((COUNTIF(G618:P618,"Y")+COUNTIF(G618:P618,"N/A"))=10,"Gold",(COUNTIF(G618:N618,"Y")+COUNTIF(G618:N618,"N/A"))=8,"Silver",COUNTIF(G618:J618,"Y")+COUNTIF(G618:J618,"N/A")=4,"Bronze",(COUNTIF(G618:J618,"Y")+COUNTIF(G618:J618,"N/A"))&lt;4,"Single Use"))</f>
        <v/>
      </c>
      <c r="R618" s="73"/>
      <c r="S618" s="66"/>
      <c r="T618" s="67"/>
      <c r="U618" s="67"/>
    </row>
    <row r="619" spans="1:21" ht="24.95" customHeight="1">
      <c r="A619" s="70"/>
      <c r="B619" s="71"/>
      <c r="C619" s="71"/>
      <c r="D619" s="71"/>
      <c r="E619" s="72"/>
      <c r="F619" s="75"/>
      <c r="G619" s="72"/>
      <c r="H619" s="72"/>
      <c r="I619" s="72"/>
      <c r="J619" s="72"/>
      <c r="K619" s="72"/>
      <c r="L619" s="72"/>
      <c r="M619" s="72"/>
      <c r="N619" s="72"/>
      <c r="O619" s="72"/>
      <c r="P619" s="72"/>
      <c r="Q619" s="121" t="str" cm="1">
        <f t="array" ref="Q619">IF(COUNTA(G619:P619)=0,"",_xlfn.IFS((COUNTIF(G619:P619,"Y")+COUNTIF(G619:P619,"N/A"))=10,"Gold",(COUNTIF(G619:N619,"Y")+COUNTIF(G619:N619,"N/A"))=8,"Silver",COUNTIF(G619:J619,"Y")+COUNTIF(G619:J619,"N/A")=4,"Bronze",(COUNTIF(G619:J619,"Y")+COUNTIF(G619:J619,"N/A"))&lt;4,"Single Use"))</f>
        <v/>
      </c>
      <c r="R619" s="73"/>
      <c r="S619" s="66"/>
      <c r="T619" s="67"/>
      <c r="U619" s="67"/>
    </row>
    <row r="620" spans="1:21" ht="24.95" customHeight="1">
      <c r="A620" s="70"/>
      <c r="B620" s="71"/>
      <c r="C620" s="71"/>
      <c r="D620" s="71"/>
      <c r="E620" s="72"/>
      <c r="F620" s="75"/>
      <c r="G620" s="72"/>
      <c r="H620" s="72"/>
      <c r="I620" s="72"/>
      <c r="J620" s="72"/>
      <c r="K620" s="72"/>
      <c r="L620" s="72"/>
      <c r="M620" s="72"/>
      <c r="N620" s="72"/>
      <c r="O620" s="72"/>
      <c r="P620" s="72"/>
      <c r="Q620" s="121" t="str" cm="1">
        <f t="array" ref="Q620">IF(COUNTA(G620:P620)=0,"",_xlfn.IFS((COUNTIF(G620:P620,"Y")+COUNTIF(G620:P620,"N/A"))=10,"Gold",(COUNTIF(G620:N620,"Y")+COUNTIF(G620:N620,"N/A"))=8,"Silver",COUNTIF(G620:J620,"Y")+COUNTIF(G620:J620,"N/A")=4,"Bronze",(COUNTIF(G620:J620,"Y")+COUNTIF(G620:J620,"N/A"))&lt;4,"Single Use"))</f>
        <v/>
      </c>
      <c r="R620" s="73"/>
      <c r="S620" s="66"/>
      <c r="T620" s="67"/>
      <c r="U620" s="67"/>
    </row>
    <row r="621" spans="1:21" ht="24.95" customHeight="1">
      <c r="A621" s="70"/>
      <c r="B621" s="71"/>
      <c r="C621" s="71"/>
      <c r="D621" s="71"/>
      <c r="E621" s="72"/>
      <c r="F621" s="75"/>
      <c r="G621" s="72"/>
      <c r="H621" s="72"/>
      <c r="I621" s="72"/>
      <c r="J621" s="72"/>
      <c r="K621" s="72"/>
      <c r="L621" s="72"/>
      <c r="M621" s="72"/>
      <c r="N621" s="72"/>
      <c r="O621" s="72"/>
      <c r="P621" s="72"/>
      <c r="Q621" s="121" t="str" cm="1">
        <f t="array" ref="Q621">IF(COUNTA(G621:P621)=0,"",_xlfn.IFS((COUNTIF(G621:P621,"Y")+COUNTIF(G621:P621,"N/A"))=10,"Gold",(COUNTIF(G621:N621,"Y")+COUNTIF(G621:N621,"N/A"))=8,"Silver",COUNTIF(G621:J621,"Y")+COUNTIF(G621:J621,"N/A")=4,"Bronze",(COUNTIF(G621:J621,"Y")+COUNTIF(G621:J621,"N/A"))&lt;4,"Single Use"))</f>
        <v/>
      </c>
      <c r="R621" s="73"/>
      <c r="S621" s="66"/>
      <c r="T621" s="67"/>
      <c r="U621" s="67"/>
    </row>
    <row r="622" spans="1:21" ht="24.95" customHeight="1">
      <c r="A622" s="70"/>
      <c r="B622" s="71"/>
      <c r="C622" s="71"/>
      <c r="D622" s="71"/>
      <c r="E622" s="72"/>
      <c r="F622" s="75"/>
      <c r="G622" s="72"/>
      <c r="H622" s="72"/>
      <c r="I622" s="72"/>
      <c r="J622" s="72"/>
      <c r="K622" s="72"/>
      <c r="L622" s="72"/>
      <c r="M622" s="72"/>
      <c r="N622" s="72"/>
      <c r="O622" s="72"/>
      <c r="P622" s="72"/>
      <c r="Q622" s="121" t="str" cm="1">
        <f t="array" ref="Q622">IF(COUNTA(G622:P622)=0,"",_xlfn.IFS((COUNTIF(G622:P622,"Y")+COUNTIF(G622:P622,"N/A"))=10,"Gold",(COUNTIF(G622:N622,"Y")+COUNTIF(G622:N622,"N/A"))=8,"Silver",COUNTIF(G622:J622,"Y")+COUNTIF(G622:J622,"N/A")=4,"Bronze",(COUNTIF(G622:J622,"Y")+COUNTIF(G622:J622,"N/A"))&lt;4,"Single Use"))</f>
        <v/>
      </c>
      <c r="R622" s="73"/>
      <c r="S622" s="66"/>
      <c r="T622" s="67"/>
      <c r="U622" s="67"/>
    </row>
    <row r="623" spans="1:21" ht="24.95" customHeight="1">
      <c r="A623" s="70"/>
      <c r="B623" s="71"/>
      <c r="C623" s="71"/>
      <c r="D623" s="71"/>
      <c r="E623" s="72"/>
      <c r="F623" s="75"/>
      <c r="G623" s="72"/>
      <c r="H623" s="72"/>
      <c r="I623" s="72"/>
      <c r="J623" s="72"/>
      <c r="K623" s="72"/>
      <c r="L623" s="72"/>
      <c r="M623" s="72"/>
      <c r="N623" s="72"/>
      <c r="O623" s="72"/>
      <c r="P623" s="72"/>
      <c r="Q623" s="121" t="str" cm="1">
        <f t="array" ref="Q623">IF(COUNTA(G623:P623)=0,"",_xlfn.IFS((COUNTIF(G623:P623,"Y")+COUNTIF(G623:P623,"N/A"))=10,"Gold",(COUNTIF(G623:N623,"Y")+COUNTIF(G623:N623,"N/A"))=8,"Silver",COUNTIF(G623:J623,"Y")+COUNTIF(G623:J623,"N/A")=4,"Bronze",(COUNTIF(G623:J623,"Y")+COUNTIF(G623:J623,"N/A"))&lt;4,"Single Use"))</f>
        <v/>
      </c>
      <c r="R623" s="73"/>
      <c r="S623" s="66"/>
      <c r="T623" s="67"/>
      <c r="U623" s="67"/>
    </row>
    <row r="624" spans="1:21" ht="24.95" customHeight="1">
      <c r="A624" s="70"/>
      <c r="B624" s="71"/>
      <c r="C624" s="71"/>
      <c r="D624" s="71"/>
      <c r="E624" s="72"/>
      <c r="F624" s="75"/>
      <c r="G624" s="72"/>
      <c r="H624" s="72"/>
      <c r="I624" s="72"/>
      <c r="J624" s="72"/>
      <c r="K624" s="72"/>
      <c r="L624" s="72"/>
      <c r="M624" s="72"/>
      <c r="N624" s="72"/>
      <c r="O624" s="72"/>
      <c r="P624" s="72"/>
      <c r="Q624" s="121" t="str" cm="1">
        <f t="array" ref="Q624">IF(COUNTA(G624:P624)=0,"",_xlfn.IFS((COUNTIF(G624:P624,"Y")+COUNTIF(G624:P624,"N/A"))=10,"Gold",(COUNTIF(G624:N624,"Y")+COUNTIF(G624:N624,"N/A"))=8,"Silver",COUNTIF(G624:J624,"Y")+COUNTIF(G624:J624,"N/A")=4,"Bronze",(COUNTIF(G624:J624,"Y")+COUNTIF(G624:J624,"N/A"))&lt;4,"Single Use"))</f>
        <v/>
      </c>
      <c r="R624" s="73"/>
      <c r="S624" s="66"/>
      <c r="T624" s="67"/>
      <c r="U624" s="67"/>
    </row>
    <row r="625" spans="1:21" ht="24.95" customHeight="1">
      <c r="A625" s="70"/>
      <c r="B625" s="71"/>
      <c r="C625" s="71"/>
      <c r="D625" s="71"/>
      <c r="E625" s="72"/>
      <c r="F625" s="75"/>
      <c r="G625" s="72"/>
      <c r="H625" s="72"/>
      <c r="I625" s="72"/>
      <c r="J625" s="72"/>
      <c r="K625" s="72"/>
      <c r="L625" s="72"/>
      <c r="M625" s="72"/>
      <c r="N625" s="72"/>
      <c r="O625" s="72"/>
      <c r="P625" s="72"/>
      <c r="Q625" s="121" t="str" cm="1">
        <f t="array" ref="Q625">IF(COUNTA(G625:P625)=0,"",_xlfn.IFS((COUNTIF(G625:P625,"Y")+COUNTIF(G625:P625,"N/A"))=10,"Gold",(COUNTIF(G625:N625,"Y")+COUNTIF(G625:N625,"N/A"))=8,"Silver",COUNTIF(G625:J625,"Y")+COUNTIF(G625:J625,"N/A")=4,"Bronze",(COUNTIF(G625:J625,"Y")+COUNTIF(G625:J625,"N/A"))&lt;4,"Single Use"))</f>
        <v/>
      </c>
      <c r="R625" s="73"/>
      <c r="S625" s="66"/>
      <c r="T625" s="67"/>
      <c r="U625" s="67"/>
    </row>
    <row r="626" spans="1:21" ht="24.95" customHeight="1">
      <c r="A626" s="70"/>
      <c r="B626" s="71"/>
      <c r="C626" s="71"/>
      <c r="D626" s="71"/>
      <c r="E626" s="72"/>
      <c r="F626" s="75"/>
      <c r="G626" s="72"/>
      <c r="H626" s="72"/>
      <c r="I626" s="72"/>
      <c r="J626" s="72"/>
      <c r="K626" s="72"/>
      <c r="L626" s="72"/>
      <c r="M626" s="72"/>
      <c r="N626" s="72"/>
      <c r="O626" s="72"/>
      <c r="P626" s="72"/>
      <c r="Q626" s="121" t="str" cm="1">
        <f t="array" ref="Q626">IF(COUNTA(G626:P626)=0,"",_xlfn.IFS((COUNTIF(G626:P626,"Y")+COUNTIF(G626:P626,"N/A"))=10,"Gold",(COUNTIF(G626:N626,"Y")+COUNTIF(G626:N626,"N/A"))=8,"Silver",COUNTIF(G626:J626,"Y")+COUNTIF(G626:J626,"N/A")=4,"Bronze",(COUNTIF(G626:J626,"Y")+COUNTIF(G626:J626,"N/A"))&lt;4,"Single Use"))</f>
        <v/>
      </c>
      <c r="R626" s="73"/>
      <c r="S626" s="66"/>
      <c r="T626" s="67"/>
      <c r="U626" s="67"/>
    </row>
    <row r="627" spans="1:21" ht="24.95" customHeight="1">
      <c r="A627" s="70"/>
      <c r="B627" s="71"/>
      <c r="C627" s="71"/>
      <c r="D627" s="71"/>
      <c r="E627" s="72"/>
      <c r="F627" s="75"/>
      <c r="G627" s="72"/>
      <c r="H627" s="72"/>
      <c r="I627" s="72"/>
      <c r="J627" s="72"/>
      <c r="K627" s="72"/>
      <c r="L627" s="72"/>
      <c r="M627" s="72"/>
      <c r="N627" s="72"/>
      <c r="O627" s="72"/>
      <c r="P627" s="72"/>
      <c r="Q627" s="121" t="str" cm="1">
        <f t="array" ref="Q627">IF(COUNTA(G627:P627)=0,"",_xlfn.IFS((COUNTIF(G627:P627,"Y")+COUNTIF(G627:P627,"N/A"))=10,"Gold",(COUNTIF(G627:N627,"Y")+COUNTIF(G627:N627,"N/A"))=8,"Silver",COUNTIF(G627:J627,"Y")+COUNTIF(G627:J627,"N/A")=4,"Bronze",(COUNTIF(G627:J627,"Y")+COUNTIF(G627:J627,"N/A"))&lt;4,"Single Use"))</f>
        <v/>
      </c>
      <c r="R627" s="73"/>
      <c r="S627" s="66"/>
      <c r="T627" s="67"/>
      <c r="U627" s="67"/>
    </row>
    <row r="628" spans="1:21" ht="24.95" customHeight="1">
      <c r="A628" s="70"/>
      <c r="B628" s="71"/>
      <c r="C628" s="71"/>
      <c r="D628" s="71"/>
      <c r="E628" s="72"/>
      <c r="F628" s="75"/>
      <c r="G628" s="72"/>
      <c r="H628" s="72"/>
      <c r="I628" s="72"/>
      <c r="J628" s="72"/>
      <c r="K628" s="72"/>
      <c r="L628" s="72"/>
      <c r="M628" s="72"/>
      <c r="N628" s="72"/>
      <c r="O628" s="72"/>
      <c r="P628" s="72"/>
      <c r="Q628" s="121" t="str" cm="1">
        <f t="array" ref="Q628">IF(COUNTA(G628:P628)=0,"",_xlfn.IFS((COUNTIF(G628:P628,"Y")+COUNTIF(G628:P628,"N/A"))=10,"Gold",(COUNTIF(G628:N628,"Y")+COUNTIF(G628:N628,"N/A"))=8,"Silver",COUNTIF(G628:J628,"Y")+COUNTIF(G628:J628,"N/A")=4,"Bronze",(COUNTIF(G628:J628,"Y")+COUNTIF(G628:J628,"N/A"))&lt;4,"Single Use"))</f>
        <v/>
      </c>
      <c r="R628" s="73"/>
      <c r="S628" s="66"/>
      <c r="T628" s="67"/>
      <c r="U628" s="67"/>
    </row>
    <row r="629" spans="1:21" ht="24.95" customHeight="1">
      <c r="A629" s="70"/>
      <c r="B629" s="71"/>
      <c r="C629" s="71"/>
      <c r="D629" s="71"/>
      <c r="E629" s="72"/>
      <c r="F629" s="75"/>
      <c r="G629" s="72"/>
      <c r="H629" s="72"/>
      <c r="I629" s="72"/>
      <c r="J629" s="72"/>
      <c r="K629" s="72"/>
      <c r="L629" s="72"/>
      <c r="M629" s="72"/>
      <c r="N629" s="72"/>
      <c r="O629" s="72"/>
      <c r="P629" s="72"/>
      <c r="Q629" s="121" t="str" cm="1">
        <f t="array" ref="Q629">IF(COUNTA(G629:P629)=0,"",_xlfn.IFS((COUNTIF(G629:P629,"Y")+COUNTIF(G629:P629,"N/A"))=10,"Gold",(COUNTIF(G629:N629,"Y")+COUNTIF(G629:N629,"N/A"))=8,"Silver",COUNTIF(G629:J629,"Y")+COUNTIF(G629:J629,"N/A")=4,"Bronze",(COUNTIF(G629:J629,"Y")+COUNTIF(G629:J629,"N/A"))&lt;4,"Single Use"))</f>
        <v/>
      </c>
      <c r="R629" s="73"/>
      <c r="S629" s="66"/>
      <c r="T629" s="67"/>
      <c r="U629" s="67"/>
    </row>
    <row r="630" spans="1:21" ht="24.95" customHeight="1">
      <c r="A630" s="70"/>
      <c r="B630" s="71"/>
      <c r="C630" s="71"/>
      <c r="D630" s="71"/>
      <c r="E630" s="72"/>
      <c r="F630" s="75"/>
      <c r="G630" s="72"/>
      <c r="H630" s="72"/>
      <c r="I630" s="72"/>
      <c r="J630" s="72"/>
      <c r="K630" s="72"/>
      <c r="L630" s="72"/>
      <c r="M630" s="72"/>
      <c r="N630" s="72"/>
      <c r="O630" s="72"/>
      <c r="P630" s="72"/>
      <c r="Q630" s="121" t="str" cm="1">
        <f t="array" ref="Q630">IF(COUNTA(G630:P630)=0,"",_xlfn.IFS((COUNTIF(G630:P630,"Y")+COUNTIF(G630:P630,"N/A"))=10,"Gold",(COUNTIF(G630:N630,"Y")+COUNTIF(G630:N630,"N/A"))=8,"Silver",COUNTIF(G630:J630,"Y")+COUNTIF(G630:J630,"N/A")=4,"Bronze",(COUNTIF(G630:J630,"Y")+COUNTIF(G630:J630,"N/A"))&lt;4,"Single Use"))</f>
        <v/>
      </c>
      <c r="R630" s="73"/>
      <c r="S630" s="66"/>
      <c r="T630" s="67"/>
      <c r="U630" s="67"/>
    </row>
    <row r="631" spans="1:21" ht="24.95" customHeight="1">
      <c r="A631" s="70"/>
      <c r="B631" s="71"/>
      <c r="C631" s="71"/>
      <c r="D631" s="71"/>
      <c r="E631" s="72"/>
      <c r="F631" s="75"/>
      <c r="G631" s="72"/>
      <c r="H631" s="72"/>
      <c r="I631" s="72"/>
      <c r="J631" s="72"/>
      <c r="K631" s="72"/>
      <c r="L631" s="72"/>
      <c r="M631" s="72"/>
      <c r="N631" s="72"/>
      <c r="O631" s="72"/>
      <c r="P631" s="72"/>
      <c r="Q631" s="121" t="str" cm="1">
        <f t="array" ref="Q631">IF(COUNTA(G631:P631)=0,"",_xlfn.IFS((COUNTIF(G631:P631,"Y")+COUNTIF(G631:P631,"N/A"))=10,"Gold",(COUNTIF(G631:N631,"Y")+COUNTIF(G631:N631,"N/A"))=8,"Silver",COUNTIF(G631:J631,"Y")+COUNTIF(G631:J631,"N/A")=4,"Bronze",(COUNTIF(G631:J631,"Y")+COUNTIF(G631:J631,"N/A"))&lt;4,"Single Use"))</f>
        <v/>
      </c>
      <c r="R631" s="73"/>
      <c r="S631" s="66"/>
      <c r="T631" s="67"/>
      <c r="U631" s="67"/>
    </row>
    <row r="632" spans="1:21" ht="24.95" customHeight="1">
      <c r="A632" s="70"/>
      <c r="B632" s="71"/>
      <c r="C632" s="71"/>
      <c r="D632" s="71"/>
      <c r="E632" s="72"/>
      <c r="F632" s="75"/>
      <c r="G632" s="72"/>
      <c r="H632" s="72"/>
      <c r="I632" s="72"/>
      <c r="J632" s="72"/>
      <c r="K632" s="72"/>
      <c r="L632" s="72"/>
      <c r="M632" s="72"/>
      <c r="N632" s="72"/>
      <c r="O632" s="72"/>
      <c r="P632" s="72"/>
      <c r="Q632" s="121" t="str" cm="1">
        <f t="array" ref="Q632">IF(COUNTA(G632:P632)=0,"",_xlfn.IFS((COUNTIF(G632:P632,"Y")+COUNTIF(G632:P632,"N/A"))=10,"Gold",(COUNTIF(G632:N632,"Y")+COUNTIF(G632:N632,"N/A"))=8,"Silver",COUNTIF(G632:J632,"Y")+COUNTIF(G632:J632,"N/A")=4,"Bronze",(COUNTIF(G632:J632,"Y")+COUNTIF(G632:J632,"N/A"))&lt;4,"Single Use"))</f>
        <v/>
      </c>
      <c r="R632" s="73"/>
      <c r="S632" s="66"/>
      <c r="T632" s="67"/>
      <c r="U632" s="67"/>
    </row>
    <row r="633" spans="1:21" ht="24.95" customHeight="1">
      <c r="A633" s="70"/>
      <c r="B633" s="71"/>
      <c r="C633" s="71"/>
      <c r="D633" s="71"/>
      <c r="E633" s="72"/>
      <c r="F633" s="75"/>
      <c r="G633" s="72"/>
      <c r="H633" s="72"/>
      <c r="I633" s="72"/>
      <c r="J633" s="72"/>
      <c r="K633" s="72"/>
      <c r="L633" s="72"/>
      <c r="M633" s="72"/>
      <c r="N633" s="72"/>
      <c r="O633" s="72"/>
      <c r="P633" s="72"/>
      <c r="Q633" s="121" t="str" cm="1">
        <f t="array" ref="Q633">IF(COUNTA(G633:P633)=0,"",_xlfn.IFS((COUNTIF(G633:P633,"Y")+COUNTIF(G633:P633,"N/A"))=10,"Gold",(COUNTIF(G633:N633,"Y")+COUNTIF(G633:N633,"N/A"))=8,"Silver",COUNTIF(G633:J633,"Y")+COUNTIF(G633:J633,"N/A")=4,"Bronze",(COUNTIF(G633:J633,"Y")+COUNTIF(G633:J633,"N/A"))&lt;4,"Single Use"))</f>
        <v/>
      </c>
      <c r="R633" s="73"/>
      <c r="S633" s="66"/>
      <c r="T633" s="67"/>
      <c r="U633" s="67"/>
    </row>
    <row r="634" spans="1:21" ht="24.95" customHeight="1">
      <c r="A634" s="70"/>
      <c r="B634" s="71"/>
      <c r="C634" s="71"/>
      <c r="D634" s="71"/>
      <c r="E634" s="72"/>
      <c r="F634" s="75"/>
      <c r="G634" s="72"/>
      <c r="H634" s="72"/>
      <c r="I634" s="72"/>
      <c r="J634" s="72"/>
      <c r="K634" s="72"/>
      <c r="L634" s="72"/>
      <c r="M634" s="72"/>
      <c r="N634" s="72"/>
      <c r="O634" s="72"/>
      <c r="P634" s="72"/>
      <c r="Q634" s="121" t="str" cm="1">
        <f t="array" ref="Q634">IF(COUNTA(G634:P634)=0,"",_xlfn.IFS((COUNTIF(G634:P634,"Y")+COUNTIF(G634:P634,"N/A"))=10,"Gold",(COUNTIF(G634:N634,"Y")+COUNTIF(G634:N634,"N/A"))=8,"Silver",COUNTIF(G634:J634,"Y")+COUNTIF(G634:J634,"N/A")=4,"Bronze",(COUNTIF(G634:J634,"Y")+COUNTIF(G634:J634,"N/A"))&lt;4,"Single Use"))</f>
        <v/>
      </c>
      <c r="R634" s="73"/>
      <c r="S634" s="66"/>
      <c r="T634" s="67"/>
      <c r="U634" s="67"/>
    </row>
    <row r="635" spans="1:21" ht="24.95" customHeight="1">
      <c r="A635" s="70"/>
      <c r="B635" s="71"/>
      <c r="C635" s="71"/>
      <c r="D635" s="71"/>
      <c r="E635" s="72"/>
      <c r="F635" s="75"/>
      <c r="G635" s="72"/>
      <c r="H635" s="72"/>
      <c r="I635" s="72"/>
      <c r="J635" s="72"/>
      <c r="K635" s="72"/>
      <c r="L635" s="72"/>
      <c r="M635" s="72"/>
      <c r="N635" s="72"/>
      <c r="O635" s="72"/>
      <c r="P635" s="72"/>
      <c r="Q635" s="121" t="str" cm="1">
        <f t="array" ref="Q635">IF(COUNTA(G635:P635)=0,"",_xlfn.IFS((COUNTIF(G635:P635,"Y")+COUNTIF(G635:P635,"N/A"))=10,"Gold",(COUNTIF(G635:N635,"Y")+COUNTIF(G635:N635,"N/A"))=8,"Silver",COUNTIF(G635:J635,"Y")+COUNTIF(G635:J635,"N/A")=4,"Bronze",(COUNTIF(G635:J635,"Y")+COUNTIF(G635:J635,"N/A"))&lt;4,"Single Use"))</f>
        <v/>
      </c>
      <c r="R635" s="73"/>
      <c r="S635" s="66"/>
      <c r="T635" s="67"/>
      <c r="U635" s="67"/>
    </row>
    <row r="636" spans="1:21" ht="24.95" customHeight="1">
      <c r="A636" s="70"/>
      <c r="B636" s="71"/>
      <c r="C636" s="71"/>
      <c r="D636" s="71"/>
      <c r="E636" s="72"/>
      <c r="F636" s="75"/>
      <c r="G636" s="72"/>
      <c r="H636" s="72"/>
      <c r="I636" s="72"/>
      <c r="J636" s="72"/>
      <c r="K636" s="72"/>
      <c r="L636" s="72"/>
      <c r="M636" s="72"/>
      <c r="N636" s="72"/>
      <c r="O636" s="72"/>
      <c r="P636" s="72"/>
      <c r="Q636" s="121" t="str" cm="1">
        <f t="array" ref="Q636">IF(COUNTA(G636:P636)=0,"",_xlfn.IFS((COUNTIF(G636:P636,"Y")+COUNTIF(G636:P636,"N/A"))=10,"Gold",(COUNTIF(G636:N636,"Y")+COUNTIF(G636:N636,"N/A"))=8,"Silver",COUNTIF(G636:J636,"Y")+COUNTIF(G636:J636,"N/A")=4,"Bronze",(COUNTIF(G636:J636,"Y")+COUNTIF(G636:J636,"N/A"))&lt;4,"Single Use"))</f>
        <v/>
      </c>
      <c r="R636" s="73"/>
      <c r="S636" s="66"/>
      <c r="T636" s="67"/>
      <c r="U636" s="67"/>
    </row>
    <row r="637" spans="1:21" ht="24.95" customHeight="1">
      <c r="A637" s="70"/>
      <c r="B637" s="71"/>
      <c r="C637" s="71"/>
      <c r="D637" s="71"/>
      <c r="E637" s="72"/>
      <c r="F637" s="75"/>
      <c r="G637" s="72"/>
      <c r="H637" s="72"/>
      <c r="I637" s="72"/>
      <c r="J637" s="72"/>
      <c r="K637" s="72"/>
      <c r="L637" s="72"/>
      <c r="M637" s="72"/>
      <c r="N637" s="72"/>
      <c r="O637" s="72"/>
      <c r="P637" s="72"/>
      <c r="Q637" s="121" t="str" cm="1">
        <f t="array" ref="Q637">IF(COUNTA(G637:P637)=0,"",_xlfn.IFS((COUNTIF(G637:P637,"Y")+COUNTIF(G637:P637,"N/A"))=10,"Gold",(COUNTIF(G637:N637,"Y")+COUNTIF(G637:N637,"N/A"))=8,"Silver",COUNTIF(G637:J637,"Y")+COUNTIF(G637:J637,"N/A")=4,"Bronze",(COUNTIF(G637:J637,"Y")+COUNTIF(G637:J637,"N/A"))&lt;4,"Single Use"))</f>
        <v/>
      </c>
      <c r="R637" s="73"/>
      <c r="S637" s="66"/>
      <c r="T637" s="67"/>
      <c r="U637" s="67"/>
    </row>
    <row r="638" spans="1:21" ht="24.95" customHeight="1">
      <c r="A638" s="60"/>
      <c r="B638" s="61"/>
      <c r="C638" s="61"/>
      <c r="D638" s="61"/>
      <c r="E638" s="63"/>
      <c r="F638" s="76"/>
      <c r="G638" s="63"/>
      <c r="H638" s="63"/>
      <c r="I638" s="63"/>
      <c r="J638" s="63"/>
      <c r="K638" s="63"/>
      <c r="L638" s="63"/>
      <c r="M638" s="63"/>
      <c r="N638" s="63"/>
      <c r="O638" s="63"/>
      <c r="P638" s="63"/>
      <c r="Q638" s="121" t="str" cm="1">
        <f t="array" ref="Q638">IF(COUNTA(G638:P638)=0,"",_xlfn.IFS((COUNTIF(G638:P638,"Y")+COUNTIF(G638:P638,"N/A"))=10,"Gold",(COUNTIF(G638:N638,"Y")+COUNTIF(G638:N638,"N/A"))=8,"Silver",COUNTIF(G638:J638,"Y")+COUNTIF(G638:J638,"N/A")=4,"Bronze",(COUNTIF(G638:J638,"Y")+COUNTIF(G638:J638,"N/A"))&lt;4,"Single Use"))</f>
        <v/>
      </c>
      <c r="R638" s="65"/>
      <c r="S638" s="66"/>
      <c r="T638" s="67"/>
      <c r="U638" s="67"/>
    </row>
    <row r="639" spans="1:21" ht="24.95" customHeight="1">
      <c r="A639" s="70"/>
      <c r="B639" s="71"/>
      <c r="C639" s="71"/>
      <c r="D639" s="71"/>
      <c r="E639" s="72"/>
      <c r="F639" s="75"/>
      <c r="G639" s="72"/>
      <c r="H639" s="72"/>
      <c r="I639" s="72"/>
      <c r="J639" s="72"/>
      <c r="K639" s="72"/>
      <c r="L639" s="72"/>
      <c r="M639" s="72"/>
      <c r="N639" s="72"/>
      <c r="O639" s="72"/>
      <c r="P639" s="72"/>
      <c r="Q639" s="121" t="str" cm="1">
        <f t="array" ref="Q639">IF(COUNTA(G639:P639)=0,"",_xlfn.IFS((COUNTIF(G639:P639,"Y")+COUNTIF(G639:P639,"N/A"))=10,"Gold",(COUNTIF(G639:N639,"Y")+COUNTIF(G639:N639,"N/A"))=8,"Silver",COUNTIF(G639:J639,"Y")+COUNTIF(G639:J639,"N/A")=4,"Bronze",(COUNTIF(G639:J639,"Y")+COUNTIF(G639:J639,"N/A"))&lt;4,"Single Use"))</f>
        <v/>
      </c>
      <c r="R639" s="73"/>
      <c r="S639" s="66"/>
      <c r="T639" s="67"/>
      <c r="U639" s="67"/>
    </row>
    <row r="640" spans="1:21" ht="24.95" customHeight="1">
      <c r="A640" s="70"/>
      <c r="B640" s="71"/>
      <c r="C640" s="71"/>
      <c r="D640" s="71"/>
      <c r="E640" s="72"/>
      <c r="F640" s="75"/>
      <c r="G640" s="72"/>
      <c r="H640" s="72"/>
      <c r="I640" s="72"/>
      <c r="J640" s="72"/>
      <c r="K640" s="72"/>
      <c r="L640" s="72"/>
      <c r="M640" s="72"/>
      <c r="N640" s="72"/>
      <c r="O640" s="72"/>
      <c r="P640" s="72"/>
      <c r="Q640" s="121" t="str" cm="1">
        <f t="array" ref="Q640">IF(COUNTA(G640:P640)=0,"",_xlfn.IFS((COUNTIF(G640:P640,"Y")+COUNTIF(G640:P640,"N/A"))=10,"Gold",(COUNTIF(G640:N640,"Y")+COUNTIF(G640:N640,"N/A"))=8,"Silver",COUNTIF(G640:J640,"Y")+COUNTIF(G640:J640,"N/A")=4,"Bronze",(COUNTIF(G640:J640,"Y")+COUNTIF(G640:J640,"N/A"))&lt;4,"Single Use"))</f>
        <v/>
      </c>
      <c r="R640" s="73"/>
      <c r="S640" s="66"/>
      <c r="T640" s="67"/>
      <c r="U640" s="67"/>
    </row>
    <row r="641" spans="1:21" ht="24.95" customHeight="1">
      <c r="A641" s="70"/>
      <c r="B641" s="71"/>
      <c r="C641" s="71"/>
      <c r="D641" s="71"/>
      <c r="E641" s="72"/>
      <c r="F641" s="75"/>
      <c r="G641" s="72"/>
      <c r="H641" s="72"/>
      <c r="I641" s="72"/>
      <c r="J641" s="72"/>
      <c r="K641" s="72"/>
      <c r="L641" s="72"/>
      <c r="M641" s="72"/>
      <c r="N641" s="72"/>
      <c r="O641" s="72"/>
      <c r="P641" s="72"/>
      <c r="Q641" s="121" t="str" cm="1">
        <f t="array" ref="Q641">IF(COUNTA(G641:P641)=0,"",_xlfn.IFS((COUNTIF(G641:P641,"Y")+COUNTIF(G641:P641,"N/A"))=10,"Gold",(COUNTIF(G641:N641,"Y")+COUNTIF(G641:N641,"N/A"))=8,"Silver",COUNTIF(G641:J641,"Y")+COUNTIF(G641:J641,"N/A")=4,"Bronze",(COUNTIF(G641:J641,"Y")+COUNTIF(G641:J641,"N/A"))&lt;4,"Single Use"))</f>
        <v/>
      </c>
      <c r="R641" s="73"/>
      <c r="S641" s="66"/>
      <c r="T641" s="67"/>
      <c r="U641" s="67"/>
    </row>
    <row r="642" spans="1:21" ht="24.95" customHeight="1">
      <c r="A642" s="70"/>
      <c r="B642" s="71"/>
      <c r="C642" s="71"/>
      <c r="D642" s="71"/>
      <c r="E642" s="72"/>
      <c r="F642" s="75"/>
      <c r="G642" s="72"/>
      <c r="H642" s="72"/>
      <c r="I642" s="72"/>
      <c r="J642" s="72"/>
      <c r="K642" s="72"/>
      <c r="L642" s="72"/>
      <c r="M642" s="72"/>
      <c r="N642" s="72"/>
      <c r="O642" s="72"/>
      <c r="P642" s="72"/>
      <c r="Q642" s="121" t="str" cm="1">
        <f t="array" ref="Q642">IF(COUNTA(G642:P642)=0,"",_xlfn.IFS((COUNTIF(G642:P642,"Y")+COUNTIF(G642:P642,"N/A"))=10,"Gold",(COUNTIF(G642:N642,"Y")+COUNTIF(G642:N642,"N/A"))=8,"Silver",COUNTIF(G642:J642,"Y")+COUNTIF(G642:J642,"N/A")=4,"Bronze",(COUNTIF(G642:J642,"Y")+COUNTIF(G642:J642,"N/A"))&lt;4,"Single Use"))</f>
        <v/>
      </c>
      <c r="R642" s="73"/>
      <c r="S642" s="66"/>
      <c r="T642" s="67"/>
      <c r="U642" s="67"/>
    </row>
    <row r="643" spans="1:21" ht="24.95" customHeight="1">
      <c r="A643" s="70"/>
      <c r="B643" s="71"/>
      <c r="C643" s="71"/>
      <c r="D643" s="71"/>
      <c r="E643" s="72"/>
      <c r="F643" s="75"/>
      <c r="G643" s="72"/>
      <c r="H643" s="72"/>
      <c r="I643" s="72"/>
      <c r="J643" s="72"/>
      <c r="K643" s="72"/>
      <c r="L643" s="72"/>
      <c r="M643" s="72"/>
      <c r="N643" s="72"/>
      <c r="O643" s="72"/>
      <c r="P643" s="72"/>
      <c r="Q643" s="121" t="str" cm="1">
        <f t="array" ref="Q643">IF(COUNTA(G643:P643)=0,"",_xlfn.IFS((COUNTIF(G643:P643,"Y")+COUNTIF(G643:P643,"N/A"))=10,"Gold",(COUNTIF(G643:N643,"Y")+COUNTIF(G643:N643,"N/A"))=8,"Silver",COUNTIF(G643:J643,"Y")+COUNTIF(G643:J643,"N/A")=4,"Bronze",(COUNTIF(G643:J643,"Y")+COUNTIF(G643:J643,"N/A"))&lt;4,"Single Use"))</f>
        <v/>
      </c>
      <c r="R643" s="73"/>
      <c r="S643" s="66"/>
      <c r="T643" s="67"/>
      <c r="U643" s="67"/>
    </row>
    <row r="644" spans="1:21" ht="24.95" customHeight="1">
      <c r="A644" s="70"/>
      <c r="B644" s="71"/>
      <c r="C644" s="71"/>
      <c r="D644" s="71"/>
      <c r="E644" s="72"/>
      <c r="F644" s="75"/>
      <c r="G644" s="72"/>
      <c r="H644" s="72"/>
      <c r="I644" s="72"/>
      <c r="J644" s="72"/>
      <c r="K644" s="72"/>
      <c r="L644" s="72"/>
      <c r="M644" s="72"/>
      <c r="N644" s="72"/>
      <c r="O644" s="72"/>
      <c r="P644" s="72"/>
      <c r="Q644" s="121" t="str" cm="1">
        <f t="array" ref="Q644">IF(COUNTA(G644:P644)=0,"",_xlfn.IFS((COUNTIF(G644:P644,"Y")+COUNTIF(G644:P644,"N/A"))=10,"Gold",(COUNTIF(G644:N644,"Y")+COUNTIF(G644:N644,"N/A"))=8,"Silver",COUNTIF(G644:J644,"Y")+COUNTIF(G644:J644,"N/A")=4,"Bronze",(COUNTIF(G644:J644,"Y")+COUNTIF(G644:J644,"N/A"))&lt;4,"Single Use"))</f>
        <v/>
      </c>
      <c r="R644" s="73"/>
      <c r="S644" s="66"/>
      <c r="T644" s="67"/>
      <c r="U644" s="67"/>
    </row>
    <row r="645" spans="1:21" ht="24.95" customHeight="1">
      <c r="A645" s="70"/>
      <c r="B645" s="71"/>
      <c r="C645" s="71"/>
      <c r="D645" s="71"/>
      <c r="E645" s="72"/>
      <c r="F645" s="75"/>
      <c r="G645" s="72"/>
      <c r="H645" s="72"/>
      <c r="I645" s="72"/>
      <c r="J645" s="72"/>
      <c r="K645" s="72"/>
      <c r="L645" s="72"/>
      <c r="M645" s="72"/>
      <c r="N645" s="72"/>
      <c r="O645" s="72"/>
      <c r="P645" s="72"/>
      <c r="Q645" s="121" t="str" cm="1">
        <f t="array" ref="Q645">IF(COUNTA(G645:P645)=0,"",_xlfn.IFS((COUNTIF(G645:P645,"Y")+COUNTIF(G645:P645,"N/A"))=10,"Gold",(COUNTIF(G645:N645,"Y")+COUNTIF(G645:N645,"N/A"))=8,"Silver",COUNTIF(G645:J645,"Y")+COUNTIF(G645:J645,"N/A")=4,"Bronze",(COUNTIF(G645:J645,"Y")+COUNTIF(G645:J645,"N/A"))&lt;4,"Single Use"))</f>
        <v/>
      </c>
      <c r="R645" s="73"/>
      <c r="S645" s="66"/>
      <c r="T645" s="67"/>
      <c r="U645" s="67"/>
    </row>
    <row r="646" spans="1:21" ht="24.95" customHeight="1">
      <c r="A646" s="70"/>
      <c r="B646" s="71"/>
      <c r="C646" s="71"/>
      <c r="D646" s="71"/>
      <c r="E646" s="72"/>
      <c r="F646" s="75"/>
      <c r="G646" s="72"/>
      <c r="H646" s="72"/>
      <c r="I646" s="72"/>
      <c r="J646" s="72"/>
      <c r="K646" s="72"/>
      <c r="L646" s="72"/>
      <c r="M646" s="72"/>
      <c r="N646" s="72"/>
      <c r="O646" s="72"/>
      <c r="P646" s="72"/>
      <c r="Q646" s="121" t="str" cm="1">
        <f t="array" ref="Q646">IF(COUNTA(G646:P646)=0,"",_xlfn.IFS((COUNTIF(G646:P646,"Y")+COUNTIF(G646:P646,"N/A"))=10,"Gold",(COUNTIF(G646:N646,"Y")+COUNTIF(G646:N646,"N/A"))=8,"Silver",COUNTIF(G646:J646,"Y")+COUNTIF(G646:J646,"N/A")=4,"Bronze",(COUNTIF(G646:J646,"Y")+COUNTIF(G646:J646,"N/A"))&lt;4,"Single Use"))</f>
        <v/>
      </c>
      <c r="R646" s="73"/>
      <c r="S646" s="66"/>
      <c r="T646" s="67"/>
      <c r="U646" s="67"/>
    </row>
    <row r="647" spans="1:21" ht="24.95" customHeight="1">
      <c r="A647" s="70"/>
      <c r="B647" s="71"/>
      <c r="C647" s="71"/>
      <c r="D647" s="71"/>
      <c r="E647" s="72"/>
      <c r="F647" s="75"/>
      <c r="G647" s="72"/>
      <c r="H647" s="72"/>
      <c r="I647" s="72"/>
      <c r="J647" s="72"/>
      <c r="K647" s="72"/>
      <c r="L647" s="72"/>
      <c r="M647" s="72"/>
      <c r="N647" s="72"/>
      <c r="O647" s="72"/>
      <c r="P647" s="72"/>
      <c r="Q647" s="121" t="str" cm="1">
        <f t="array" ref="Q647">IF(COUNTA(G647:P647)=0,"",_xlfn.IFS((COUNTIF(G647:P647,"Y")+COUNTIF(G647:P647,"N/A"))=10,"Gold",(COUNTIF(G647:N647,"Y")+COUNTIF(G647:N647,"N/A"))=8,"Silver",COUNTIF(G647:J647,"Y")+COUNTIF(G647:J647,"N/A")=4,"Bronze",(COUNTIF(G647:J647,"Y")+COUNTIF(G647:J647,"N/A"))&lt;4,"Single Use"))</f>
        <v/>
      </c>
      <c r="R647" s="73"/>
      <c r="S647" s="66"/>
      <c r="T647" s="67"/>
      <c r="U647" s="67"/>
    </row>
    <row r="648" spans="1:21" ht="24.95" customHeight="1">
      <c r="A648" s="70"/>
      <c r="B648" s="71"/>
      <c r="C648" s="71"/>
      <c r="D648" s="71"/>
      <c r="E648" s="72"/>
      <c r="F648" s="75"/>
      <c r="G648" s="72"/>
      <c r="H648" s="72"/>
      <c r="I648" s="72"/>
      <c r="J648" s="72"/>
      <c r="K648" s="72"/>
      <c r="L648" s="72"/>
      <c r="M648" s="72"/>
      <c r="N648" s="72"/>
      <c r="O648" s="72"/>
      <c r="P648" s="72"/>
      <c r="Q648" s="121" t="str" cm="1">
        <f t="array" ref="Q648">IF(COUNTA(G648:P648)=0,"",_xlfn.IFS((COUNTIF(G648:P648,"Y")+COUNTIF(G648:P648,"N/A"))=10,"Gold",(COUNTIF(G648:N648,"Y")+COUNTIF(G648:N648,"N/A"))=8,"Silver",COUNTIF(G648:J648,"Y")+COUNTIF(G648:J648,"N/A")=4,"Bronze",(COUNTIF(G648:J648,"Y")+COUNTIF(G648:J648,"N/A"))&lt;4,"Single Use"))</f>
        <v/>
      </c>
      <c r="R648" s="73"/>
      <c r="S648" s="66"/>
      <c r="T648" s="67"/>
      <c r="U648" s="67"/>
    </row>
    <row r="649" spans="1:21" ht="24.95" customHeight="1">
      <c r="A649" s="70"/>
      <c r="B649" s="71"/>
      <c r="C649" s="71"/>
      <c r="D649" s="71"/>
      <c r="E649" s="72"/>
      <c r="F649" s="75"/>
      <c r="G649" s="72"/>
      <c r="H649" s="72"/>
      <c r="I649" s="72"/>
      <c r="J649" s="72"/>
      <c r="K649" s="72"/>
      <c r="L649" s="72"/>
      <c r="M649" s="72"/>
      <c r="N649" s="72"/>
      <c r="O649" s="72"/>
      <c r="P649" s="72"/>
      <c r="Q649" s="121" t="str" cm="1">
        <f t="array" ref="Q649">IF(COUNTA(G649:P649)=0,"",_xlfn.IFS((COUNTIF(G649:P649,"Y")+COUNTIF(G649:P649,"N/A"))=10,"Gold",(COUNTIF(G649:N649,"Y")+COUNTIF(G649:N649,"N/A"))=8,"Silver",COUNTIF(G649:J649,"Y")+COUNTIF(G649:J649,"N/A")=4,"Bronze",(COUNTIF(G649:J649,"Y")+COUNTIF(G649:J649,"N/A"))&lt;4,"Single Use"))</f>
        <v/>
      </c>
      <c r="R649" s="73"/>
      <c r="S649" s="66"/>
      <c r="T649" s="67"/>
      <c r="U649" s="67"/>
    </row>
    <row r="650" spans="1:21" ht="24.95" customHeight="1">
      <c r="A650" s="70"/>
      <c r="B650" s="71"/>
      <c r="C650" s="71"/>
      <c r="D650" s="71"/>
      <c r="E650" s="72"/>
      <c r="F650" s="75"/>
      <c r="G650" s="72"/>
      <c r="H650" s="72"/>
      <c r="I650" s="72"/>
      <c r="J650" s="72"/>
      <c r="K650" s="72"/>
      <c r="L650" s="72"/>
      <c r="M650" s="72"/>
      <c r="N650" s="72"/>
      <c r="O650" s="72"/>
      <c r="P650" s="72"/>
      <c r="Q650" s="121" t="str" cm="1">
        <f t="array" ref="Q650">IF(COUNTA(G650:P650)=0,"",_xlfn.IFS((COUNTIF(G650:P650,"Y")+COUNTIF(G650:P650,"N/A"))=10,"Gold",(COUNTIF(G650:N650,"Y")+COUNTIF(G650:N650,"N/A"))=8,"Silver",COUNTIF(G650:J650,"Y")+COUNTIF(G650:J650,"N/A")=4,"Bronze",(COUNTIF(G650:J650,"Y")+COUNTIF(G650:J650,"N/A"))&lt;4,"Single Use"))</f>
        <v/>
      </c>
      <c r="R650" s="73"/>
      <c r="S650" s="66"/>
      <c r="T650" s="67"/>
      <c r="U650" s="67"/>
    </row>
    <row r="651" spans="1:21" ht="24.95" customHeight="1">
      <c r="A651" s="70"/>
      <c r="B651" s="71"/>
      <c r="C651" s="71"/>
      <c r="D651" s="71"/>
      <c r="E651" s="72"/>
      <c r="F651" s="75"/>
      <c r="G651" s="72"/>
      <c r="H651" s="72"/>
      <c r="I651" s="72"/>
      <c r="J651" s="72"/>
      <c r="K651" s="72"/>
      <c r="L651" s="72"/>
      <c r="M651" s="72"/>
      <c r="N651" s="72"/>
      <c r="O651" s="72"/>
      <c r="P651" s="72"/>
      <c r="Q651" s="121" t="str" cm="1">
        <f t="array" ref="Q651">IF(COUNTA(G651:P651)=0,"",_xlfn.IFS((COUNTIF(G651:P651,"Y")+COUNTIF(G651:P651,"N/A"))=10,"Gold",(COUNTIF(G651:N651,"Y")+COUNTIF(G651:N651,"N/A"))=8,"Silver",COUNTIF(G651:J651,"Y")+COUNTIF(G651:J651,"N/A")=4,"Bronze",(COUNTIF(G651:J651,"Y")+COUNTIF(G651:J651,"N/A"))&lt;4,"Single Use"))</f>
        <v/>
      </c>
      <c r="R651" s="73"/>
      <c r="S651" s="66"/>
      <c r="T651" s="67"/>
      <c r="U651" s="67"/>
    </row>
    <row r="652" spans="1:21" ht="24.95" customHeight="1">
      <c r="A652" s="70"/>
      <c r="B652" s="71"/>
      <c r="C652" s="71"/>
      <c r="D652" s="71"/>
      <c r="E652" s="72"/>
      <c r="F652" s="75"/>
      <c r="G652" s="72"/>
      <c r="H652" s="72"/>
      <c r="I652" s="72"/>
      <c r="J652" s="72"/>
      <c r="K652" s="72"/>
      <c r="L652" s="72"/>
      <c r="M652" s="72"/>
      <c r="N652" s="72"/>
      <c r="O652" s="72"/>
      <c r="P652" s="72"/>
      <c r="Q652" s="121" t="str" cm="1">
        <f t="array" ref="Q652">IF(COUNTA(G652:P652)=0,"",_xlfn.IFS((COUNTIF(G652:P652,"Y")+COUNTIF(G652:P652,"N/A"))=10,"Gold",(COUNTIF(G652:N652,"Y")+COUNTIF(G652:N652,"N/A"))=8,"Silver",COUNTIF(G652:J652,"Y")+COUNTIF(G652:J652,"N/A")=4,"Bronze",(COUNTIF(G652:J652,"Y")+COUNTIF(G652:J652,"N/A"))&lt;4,"Single Use"))</f>
        <v/>
      </c>
      <c r="R652" s="73"/>
      <c r="S652" s="66"/>
      <c r="T652" s="67"/>
      <c r="U652" s="67"/>
    </row>
    <row r="653" spans="1:21" ht="24.95" customHeight="1">
      <c r="A653" s="70"/>
      <c r="B653" s="71"/>
      <c r="C653" s="71"/>
      <c r="D653" s="71"/>
      <c r="E653" s="72"/>
      <c r="F653" s="75"/>
      <c r="G653" s="72"/>
      <c r="H653" s="72"/>
      <c r="I653" s="72"/>
      <c r="J653" s="72"/>
      <c r="K653" s="72"/>
      <c r="L653" s="72"/>
      <c r="M653" s="72"/>
      <c r="N653" s="72"/>
      <c r="O653" s="72"/>
      <c r="P653" s="72"/>
      <c r="Q653" s="121" t="str" cm="1">
        <f t="array" ref="Q653">IF(COUNTA(G653:P653)=0,"",_xlfn.IFS((COUNTIF(G653:P653,"Y")+COUNTIF(G653:P653,"N/A"))=10,"Gold",(COUNTIF(G653:N653,"Y")+COUNTIF(G653:N653,"N/A"))=8,"Silver",COUNTIF(G653:J653,"Y")+COUNTIF(G653:J653,"N/A")=4,"Bronze",(COUNTIF(G653:J653,"Y")+COUNTIF(G653:J653,"N/A"))&lt;4,"Single Use"))</f>
        <v/>
      </c>
      <c r="R653" s="73"/>
      <c r="S653" s="66"/>
      <c r="T653" s="67"/>
      <c r="U653" s="67"/>
    </row>
    <row r="654" spans="1:21" ht="24.95" customHeight="1">
      <c r="A654" s="70"/>
      <c r="B654" s="71"/>
      <c r="C654" s="71"/>
      <c r="D654" s="71"/>
      <c r="E654" s="72"/>
      <c r="F654" s="75"/>
      <c r="G654" s="72"/>
      <c r="H654" s="72"/>
      <c r="I654" s="72"/>
      <c r="J654" s="72"/>
      <c r="K654" s="72"/>
      <c r="L654" s="72"/>
      <c r="M654" s="72"/>
      <c r="N654" s="72"/>
      <c r="O654" s="72"/>
      <c r="P654" s="72"/>
      <c r="Q654" s="121" t="str" cm="1">
        <f t="array" ref="Q654">IF(COUNTA(G654:P654)=0,"",_xlfn.IFS((COUNTIF(G654:P654,"Y")+COUNTIF(G654:P654,"N/A"))=10,"Gold",(COUNTIF(G654:N654,"Y")+COUNTIF(G654:N654,"N/A"))=8,"Silver",COUNTIF(G654:J654,"Y")+COUNTIF(G654:J654,"N/A")=4,"Bronze",(COUNTIF(G654:J654,"Y")+COUNTIF(G654:J654,"N/A"))&lt;4,"Single Use"))</f>
        <v/>
      </c>
      <c r="R654" s="73"/>
      <c r="S654" s="66"/>
      <c r="T654" s="67"/>
      <c r="U654" s="67"/>
    </row>
    <row r="655" spans="1:21" ht="24.95" customHeight="1">
      <c r="A655" s="70"/>
      <c r="B655" s="71"/>
      <c r="C655" s="71"/>
      <c r="D655" s="71"/>
      <c r="E655" s="72"/>
      <c r="F655" s="75"/>
      <c r="G655" s="72"/>
      <c r="H655" s="72"/>
      <c r="I655" s="72"/>
      <c r="J655" s="72"/>
      <c r="K655" s="72"/>
      <c r="L655" s="72"/>
      <c r="M655" s="72"/>
      <c r="N655" s="72"/>
      <c r="O655" s="72"/>
      <c r="P655" s="72"/>
      <c r="Q655" s="121" t="str" cm="1">
        <f t="array" ref="Q655">IF(COUNTA(G655:P655)=0,"",_xlfn.IFS((COUNTIF(G655:P655,"Y")+COUNTIF(G655:P655,"N/A"))=10,"Gold",(COUNTIF(G655:N655,"Y")+COUNTIF(G655:N655,"N/A"))=8,"Silver",COUNTIF(G655:J655,"Y")+COUNTIF(G655:J655,"N/A")=4,"Bronze",(COUNTIF(G655:J655,"Y")+COUNTIF(G655:J655,"N/A"))&lt;4,"Single Use"))</f>
        <v/>
      </c>
      <c r="R655" s="73"/>
      <c r="S655" s="66"/>
      <c r="T655" s="67"/>
      <c r="U655" s="67"/>
    </row>
    <row r="656" spans="1:21" ht="24.95" customHeight="1">
      <c r="A656" s="70"/>
      <c r="B656" s="71"/>
      <c r="C656" s="71"/>
      <c r="D656" s="71"/>
      <c r="E656" s="72"/>
      <c r="F656" s="75"/>
      <c r="G656" s="72"/>
      <c r="H656" s="72"/>
      <c r="I656" s="72"/>
      <c r="J656" s="72"/>
      <c r="K656" s="72"/>
      <c r="L656" s="72"/>
      <c r="M656" s="72"/>
      <c r="N656" s="72"/>
      <c r="O656" s="72"/>
      <c r="P656" s="72"/>
      <c r="Q656" s="121" t="str" cm="1">
        <f t="array" ref="Q656">IF(COUNTA(G656:P656)=0,"",_xlfn.IFS((COUNTIF(G656:P656,"Y")+COUNTIF(G656:P656,"N/A"))=10,"Gold",(COUNTIF(G656:N656,"Y")+COUNTIF(G656:N656,"N/A"))=8,"Silver",COUNTIF(G656:J656,"Y")+COUNTIF(G656:J656,"N/A")=4,"Bronze",(COUNTIF(G656:J656,"Y")+COUNTIF(G656:J656,"N/A"))&lt;4,"Single Use"))</f>
        <v/>
      </c>
      <c r="R656" s="73"/>
      <c r="S656" s="66"/>
      <c r="T656" s="67"/>
      <c r="U656" s="67"/>
    </row>
    <row r="657" spans="1:21" ht="24.95" customHeight="1">
      <c r="A657" s="70"/>
      <c r="B657" s="71"/>
      <c r="C657" s="71"/>
      <c r="D657" s="71"/>
      <c r="E657" s="72"/>
      <c r="F657" s="75"/>
      <c r="G657" s="72"/>
      <c r="H657" s="72"/>
      <c r="I657" s="72"/>
      <c r="J657" s="72"/>
      <c r="K657" s="72"/>
      <c r="L657" s="72"/>
      <c r="M657" s="72"/>
      <c r="N657" s="72"/>
      <c r="O657" s="72"/>
      <c r="P657" s="72"/>
      <c r="Q657" s="121" t="str" cm="1">
        <f t="array" ref="Q657">IF(COUNTA(G657:P657)=0,"",_xlfn.IFS((COUNTIF(G657:P657,"Y")+COUNTIF(G657:P657,"N/A"))=10,"Gold",(COUNTIF(G657:N657,"Y")+COUNTIF(G657:N657,"N/A"))=8,"Silver",COUNTIF(G657:J657,"Y")+COUNTIF(G657:J657,"N/A")=4,"Bronze",(COUNTIF(G657:J657,"Y")+COUNTIF(G657:J657,"N/A"))&lt;4,"Single Use"))</f>
        <v/>
      </c>
      <c r="R657" s="73"/>
      <c r="S657" s="66"/>
      <c r="T657" s="67"/>
      <c r="U657" s="67"/>
    </row>
    <row r="658" spans="1:21" ht="24.95" customHeight="1">
      <c r="A658" s="70"/>
      <c r="B658" s="71"/>
      <c r="C658" s="71"/>
      <c r="D658" s="71"/>
      <c r="E658" s="72"/>
      <c r="F658" s="75"/>
      <c r="G658" s="72"/>
      <c r="H658" s="72"/>
      <c r="I658" s="72"/>
      <c r="J658" s="72"/>
      <c r="K658" s="72"/>
      <c r="L658" s="72"/>
      <c r="M658" s="72"/>
      <c r="N658" s="72"/>
      <c r="O658" s="72"/>
      <c r="P658" s="72"/>
      <c r="Q658" s="121" t="str" cm="1">
        <f t="array" ref="Q658">IF(COUNTA(G658:P658)=0,"",_xlfn.IFS((COUNTIF(G658:P658,"Y")+COUNTIF(G658:P658,"N/A"))=10,"Gold",(COUNTIF(G658:N658,"Y")+COUNTIF(G658:N658,"N/A"))=8,"Silver",COUNTIF(G658:J658,"Y")+COUNTIF(G658:J658,"N/A")=4,"Bronze",(COUNTIF(G658:J658,"Y")+COUNTIF(G658:J658,"N/A"))&lt;4,"Single Use"))</f>
        <v/>
      </c>
      <c r="R658" s="73"/>
      <c r="S658" s="66"/>
      <c r="T658" s="67"/>
      <c r="U658" s="67"/>
    </row>
    <row r="659" spans="1:21" ht="24.95" customHeight="1">
      <c r="A659" s="70"/>
      <c r="B659" s="71"/>
      <c r="C659" s="71"/>
      <c r="D659" s="71"/>
      <c r="E659" s="72"/>
      <c r="F659" s="75"/>
      <c r="G659" s="72"/>
      <c r="H659" s="72"/>
      <c r="I659" s="72"/>
      <c r="J659" s="72"/>
      <c r="K659" s="72"/>
      <c r="L659" s="72"/>
      <c r="M659" s="72"/>
      <c r="N659" s="72"/>
      <c r="O659" s="72"/>
      <c r="P659" s="72"/>
      <c r="Q659" s="121" t="str" cm="1">
        <f t="array" ref="Q659">IF(COUNTA(G659:P659)=0,"",_xlfn.IFS((COUNTIF(G659:P659,"Y")+COUNTIF(G659:P659,"N/A"))=10,"Gold",(COUNTIF(G659:N659,"Y")+COUNTIF(G659:N659,"N/A"))=8,"Silver",COUNTIF(G659:J659,"Y")+COUNTIF(G659:J659,"N/A")=4,"Bronze",(COUNTIF(G659:J659,"Y")+COUNTIF(G659:J659,"N/A"))&lt;4,"Single Use"))</f>
        <v/>
      </c>
      <c r="R659" s="73"/>
      <c r="S659" s="66"/>
      <c r="T659" s="67"/>
      <c r="U659" s="67"/>
    </row>
    <row r="660" spans="1:21" ht="24.95" customHeight="1">
      <c r="A660" s="70"/>
      <c r="B660" s="71"/>
      <c r="C660" s="71"/>
      <c r="D660" s="71"/>
      <c r="E660" s="72"/>
      <c r="F660" s="75"/>
      <c r="G660" s="72"/>
      <c r="H660" s="72"/>
      <c r="I660" s="72"/>
      <c r="J660" s="72"/>
      <c r="K660" s="72"/>
      <c r="L660" s="72"/>
      <c r="M660" s="72"/>
      <c r="N660" s="72"/>
      <c r="O660" s="72"/>
      <c r="P660" s="72"/>
      <c r="Q660" s="121" t="str" cm="1">
        <f t="array" ref="Q660">IF(COUNTA(G660:P660)=0,"",_xlfn.IFS((COUNTIF(G660:P660,"Y")+COUNTIF(G660:P660,"N/A"))=10,"Gold",(COUNTIF(G660:N660,"Y")+COUNTIF(G660:N660,"N/A"))=8,"Silver",COUNTIF(G660:J660,"Y")+COUNTIF(G660:J660,"N/A")=4,"Bronze",(COUNTIF(G660:J660,"Y")+COUNTIF(G660:J660,"N/A"))&lt;4,"Single Use"))</f>
        <v/>
      </c>
      <c r="R660" s="73"/>
      <c r="S660" s="66"/>
      <c r="T660" s="67"/>
      <c r="U660" s="67"/>
    </row>
    <row r="661" spans="1:21" ht="24.95" customHeight="1">
      <c r="A661" s="70"/>
      <c r="B661" s="71"/>
      <c r="C661" s="71"/>
      <c r="D661" s="71"/>
      <c r="E661" s="72"/>
      <c r="F661" s="75"/>
      <c r="G661" s="72"/>
      <c r="H661" s="72"/>
      <c r="I661" s="72"/>
      <c r="J661" s="72"/>
      <c r="K661" s="72"/>
      <c r="L661" s="72"/>
      <c r="M661" s="72"/>
      <c r="N661" s="72"/>
      <c r="O661" s="72"/>
      <c r="P661" s="72"/>
      <c r="Q661" s="121" t="str" cm="1">
        <f t="array" ref="Q661">IF(COUNTA(G661:P661)=0,"",_xlfn.IFS((COUNTIF(G661:P661,"Y")+COUNTIF(G661:P661,"N/A"))=10,"Gold",(COUNTIF(G661:N661,"Y")+COUNTIF(G661:N661,"N/A"))=8,"Silver",COUNTIF(G661:J661,"Y")+COUNTIF(G661:J661,"N/A")=4,"Bronze",(COUNTIF(G661:J661,"Y")+COUNTIF(G661:J661,"N/A"))&lt;4,"Single Use"))</f>
        <v/>
      </c>
      <c r="R661" s="73"/>
      <c r="S661" s="66"/>
      <c r="T661" s="67"/>
      <c r="U661" s="67"/>
    </row>
    <row r="662" spans="1:21" ht="24.95" customHeight="1">
      <c r="A662" s="70"/>
      <c r="B662" s="71"/>
      <c r="C662" s="71"/>
      <c r="D662" s="71"/>
      <c r="E662" s="72"/>
      <c r="F662" s="75"/>
      <c r="G662" s="72"/>
      <c r="H662" s="72"/>
      <c r="I662" s="72"/>
      <c r="J662" s="72"/>
      <c r="K662" s="72"/>
      <c r="L662" s="72"/>
      <c r="M662" s="72"/>
      <c r="N662" s="72"/>
      <c r="O662" s="72"/>
      <c r="P662" s="72"/>
      <c r="Q662" s="121" t="str" cm="1">
        <f t="array" ref="Q662">IF(COUNTA(G662:P662)=0,"",_xlfn.IFS((COUNTIF(G662:P662,"Y")+COUNTIF(G662:P662,"N/A"))=10,"Gold",(COUNTIF(G662:N662,"Y")+COUNTIF(G662:N662,"N/A"))=8,"Silver",COUNTIF(G662:J662,"Y")+COUNTIF(G662:J662,"N/A")=4,"Bronze",(COUNTIF(G662:J662,"Y")+COUNTIF(G662:J662,"N/A"))&lt;4,"Single Use"))</f>
        <v/>
      </c>
      <c r="R662" s="73"/>
      <c r="S662" s="66"/>
      <c r="T662" s="67"/>
      <c r="U662" s="67"/>
    </row>
    <row r="663" spans="1:21" ht="24.95" customHeight="1">
      <c r="A663" s="70"/>
      <c r="B663" s="71"/>
      <c r="C663" s="71"/>
      <c r="D663" s="71"/>
      <c r="E663" s="72"/>
      <c r="F663" s="75"/>
      <c r="G663" s="72"/>
      <c r="H663" s="72"/>
      <c r="I663" s="72"/>
      <c r="J663" s="72"/>
      <c r="K663" s="72"/>
      <c r="L663" s="72"/>
      <c r="M663" s="72"/>
      <c r="N663" s="72"/>
      <c r="O663" s="72"/>
      <c r="P663" s="72"/>
      <c r="Q663" s="121" t="str" cm="1">
        <f t="array" ref="Q663">IF(COUNTA(G663:P663)=0,"",_xlfn.IFS((COUNTIF(G663:P663,"Y")+COUNTIF(G663:P663,"N/A"))=10,"Gold",(COUNTIF(G663:N663,"Y")+COUNTIF(G663:N663,"N/A"))=8,"Silver",COUNTIF(G663:J663,"Y")+COUNTIF(G663:J663,"N/A")=4,"Bronze",(COUNTIF(G663:J663,"Y")+COUNTIF(G663:J663,"N/A"))&lt;4,"Single Use"))</f>
        <v/>
      </c>
      <c r="R663" s="73"/>
      <c r="S663" s="66"/>
      <c r="T663" s="67"/>
      <c r="U663" s="67"/>
    </row>
    <row r="664" spans="1:21" ht="24.95" customHeight="1">
      <c r="A664" s="70"/>
      <c r="B664" s="71"/>
      <c r="C664" s="71"/>
      <c r="D664" s="71"/>
      <c r="E664" s="72"/>
      <c r="F664" s="75"/>
      <c r="G664" s="72"/>
      <c r="H664" s="72"/>
      <c r="I664" s="72"/>
      <c r="J664" s="72"/>
      <c r="K664" s="72"/>
      <c r="L664" s="72"/>
      <c r="M664" s="72"/>
      <c r="N664" s="72"/>
      <c r="O664" s="72"/>
      <c r="P664" s="72"/>
      <c r="Q664" s="121" t="str" cm="1">
        <f t="array" ref="Q664">IF(COUNTA(G664:P664)=0,"",_xlfn.IFS((COUNTIF(G664:P664,"Y")+COUNTIF(G664:P664,"N/A"))=10,"Gold",(COUNTIF(G664:N664,"Y")+COUNTIF(G664:N664,"N/A"))=8,"Silver",COUNTIF(G664:J664,"Y")+COUNTIF(G664:J664,"N/A")=4,"Bronze",(COUNTIF(G664:J664,"Y")+COUNTIF(G664:J664,"N/A"))&lt;4,"Single Use"))</f>
        <v/>
      </c>
      <c r="R664" s="73"/>
      <c r="S664" s="66"/>
      <c r="T664" s="67"/>
      <c r="U664" s="67"/>
    </row>
    <row r="665" spans="1:21" ht="24.95" customHeight="1">
      <c r="A665" s="70"/>
      <c r="B665" s="71"/>
      <c r="C665" s="71"/>
      <c r="D665" s="71"/>
      <c r="E665" s="72"/>
      <c r="F665" s="75"/>
      <c r="G665" s="72"/>
      <c r="H665" s="72"/>
      <c r="I665" s="72"/>
      <c r="J665" s="72"/>
      <c r="K665" s="72"/>
      <c r="L665" s="72"/>
      <c r="M665" s="72"/>
      <c r="N665" s="72"/>
      <c r="O665" s="72"/>
      <c r="P665" s="72"/>
      <c r="Q665" s="121" t="str" cm="1">
        <f t="array" ref="Q665">IF(COUNTA(G665:P665)=0,"",_xlfn.IFS((COUNTIF(G665:P665,"Y")+COUNTIF(G665:P665,"N/A"))=10,"Gold",(COUNTIF(G665:N665,"Y")+COUNTIF(G665:N665,"N/A"))=8,"Silver",COUNTIF(G665:J665,"Y")+COUNTIF(G665:J665,"N/A")=4,"Bronze",(COUNTIF(G665:J665,"Y")+COUNTIF(G665:J665,"N/A"))&lt;4,"Single Use"))</f>
        <v/>
      </c>
      <c r="R665" s="73"/>
      <c r="S665" s="66"/>
      <c r="T665" s="67"/>
      <c r="U665" s="67"/>
    </row>
    <row r="666" spans="1:21" ht="24.95" customHeight="1">
      <c r="A666" s="70"/>
      <c r="B666" s="71"/>
      <c r="C666" s="71"/>
      <c r="D666" s="71"/>
      <c r="E666" s="72"/>
      <c r="F666" s="75"/>
      <c r="G666" s="72"/>
      <c r="H666" s="72"/>
      <c r="I666" s="72"/>
      <c r="J666" s="72"/>
      <c r="K666" s="72"/>
      <c r="L666" s="72"/>
      <c r="M666" s="72"/>
      <c r="N666" s="72"/>
      <c r="O666" s="72"/>
      <c r="P666" s="72"/>
      <c r="Q666" s="121" t="str" cm="1">
        <f t="array" ref="Q666">IF(COUNTA(G666:P666)=0,"",_xlfn.IFS((COUNTIF(G666:P666,"Y")+COUNTIF(G666:P666,"N/A"))=10,"Gold",(COUNTIF(G666:N666,"Y")+COUNTIF(G666:N666,"N/A"))=8,"Silver",COUNTIF(G666:J666,"Y")+COUNTIF(G666:J666,"N/A")=4,"Bronze",(COUNTIF(G666:J666,"Y")+COUNTIF(G666:J666,"N/A"))&lt;4,"Single Use"))</f>
        <v/>
      </c>
      <c r="R666" s="73"/>
      <c r="S666" s="66"/>
      <c r="T666" s="67"/>
      <c r="U666" s="67"/>
    </row>
    <row r="667" spans="1:21" ht="24.95" customHeight="1">
      <c r="A667" s="70"/>
      <c r="B667" s="71"/>
      <c r="C667" s="71"/>
      <c r="D667" s="71"/>
      <c r="E667" s="72"/>
      <c r="F667" s="75"/>
      <c r="G667" s="72"/>
      <c r="H667" s="72"/>
      <c r="I667" s="72"/>
      <c r="J667" s="72"/>
      <c r="K667" s="72"/>
      <c r="L667" s="72"/>
      <c r="M667" s="72"/>
      <c r="N667" s="72"/>
      <c r="O667" s="72"/>
      <c r="P667" s="72"/>
      <c r="Q667" s="121" t="str" cm="1">
        <f t="array" ref="Q667">IF(COUNTA(G667:P667)=0,"",_xlfn.IFS((COUNTIF(G667:P667,"Y")+COUNTIF(G667:P667,"N/A"))=10,"Gold",(COUNTIF(G667:N667,"Y")+COUNTIF(G667:N667,"N/A"))=8,"Silver",COUNTIF(G667:J667,"Y")+COUNTIF(G667:J667,"N/A")=4,"Bronze",(COUNTIF(G667:J667,"Y")+COUNTIF(G667:J667,"N/A"))&lt;4,"Single Use"))</f>
        <v/>
      </c>
      <c r="R667" s="73"/>
      <c r="S667" s="66"/>
      <c r="T667" s="67"/>
      <c r="U667" s="67"/>
    </row>
    <row r="668" spans="1:21" ht="24.95" customHeight="1">
      <c r="A668" s="70"/>
      <c r="B668" s="71"/>
      <c r="C668" s="71"/>
      <c r="D668" s="71"/>
      <c r="E668" s="72"/>
      <c r="F668" s="75"/>
      <c r="G668" s="72"/>
      <c r="H668" s="72"/>
      <c r="I668" s="72"/>
      <c r="J668" s="72"/>
      <c r="K668" s="72"/>
      <c r="L668" s="72"/>
      <c r="M668" s="72"/>
      <c r="N668" s="72"/>
      <c r="O668" s="72"/>
      <c r="P668" s="72"/>
      <c r="Q668" s="121" t="str" cm="1">
        <f t="array" ref="Q668">IF(COUNTA(G668:P668)=0,"",_xlfn.IFS((COUNTIF(G668:P668,"Y")+COUNTIF(G668:P668,"N/A"))=10,"Gold",(COUNTIF(G668:N668,"Y")+COUNTIF(G668:N668,"N/A"))=8,"Silver",COUNTIF(G668:J668,"Y")+COUNTIF(G668:J668,"N/A")=4,"Bronze",(COUNTIF(G668:J668,"Y")+COUNTIF(G668:J668,"N/A"))&lt;4,"Single Use"))</f>
        <v/>
      </c>
      <c r="R668" s="73"/>
      <c r="S668" s="66"/>
      <c r="T668" s="67"/>
      <c r="U668" s="67"/>
    </row>
    <row r="669" spans="1:21" ht="24.95" customHeight="1">
      <c r="A669" s="70"/>
      <c r="B669" s="71"/>
      <c r="C669" s="71"/>
      <c r="D669" s="71"/>
      <c r="E669" s="72"/>
      <c r="F669" s="75"/>
      <c r="G669" s="72"/>
      <c r="H669" s="72"/>
      <c r="I669" s="72"/>
      <c r="J669" s="72"/>
      <c r="K669" s="72"/>
      <c r="L669" s="72"/>
      <c r="M669" s="72"/>
      <c r="N669" s="72"/>
      <c r="O669" s="72"/>
      <c r="P669" s="72"/>
      <c r="Q669" s="121" t="str" cm="1">
        <f t="array" ref="Q669">IF(COUNTA(G669:P669)=0,"",_xlfn.IFS((COUNTIF(G669:P669,"Y")+COUNTIF(G669:P669,"N/A"))=10,"Gold",(COUNTIF(G669:N669,"Y")+COUNTIF(G669:N669,"N/A"))=8,"Silver",COUNTIF(G669:J669,"Y")+COUNTIF(G669:J669,"N/A")=4,"Bronze",(COUNTIF(G669:J669,"Y")+COUNTIF(G669:J669,"N/A"))&lt;4,"Single Use"))</f>
        <v/>
      </c>
      <c r="R669" s="73"/>
      <c r="S669" s="66"/>
      <c r="T669" s="67"/>
      <c r="U669" s="67"/>
    </row>
    <row r="670" spans="1:21" ht="24.95" customHeight="1">
      <c r="A670" s="70"/>
      <c r="B670" s="71"/>
      <c r="C670" s="71"/>
      <c r="D670" s="71"/>
      <c r="E670" s="72"/>
      <c r="F670" s="75"/>
      <c r="G670" s="72"/>
      <c r="H670" s="72"/>
      <c r="I670" s="72"/>
      <c r="J670" s="72"/>
      <c r="K670" s="72"/>
      <c r="L670" s="72"/>
      <c r="M670" s="72"/>
      <c r="N670" s="72"/>
      <c r="O670" s="72"/>
      <c r="P670" s="72"/>
      <c r="Q670" s="121" t="str" cm="1">
        <f t="array" ref="Q670">IF(COUNTA(G670:P670)=0,"",_xlfn.IFS((COUNTIF(G670:P670,"Y")+COUNTIF(G670:P670,"N/A"))=10,"Gold",(COUNTIF(G670:N670,"Y")+COUNTIF(G670:N670,"N/A"))=8,"Silver",COUNTIF(G670:J670,"Y")+COUNTIF(G670:J670,"N/A")=4,"Bronze",(COUNTIF(G670:J670,"Y")+COUNTIF(G670:J670,"N/A"))&lt;4,"Single Use"))</f>
        <v/>
      </c>
      <c r="R670" s="73"/>
      <c r="S670" s="66"/>
      <c r="T670" s="67"/>
      <c r="U670" s="67"/>
    </row>
    <row r="671" spans="1:21" ht="24.95" customHeight="1">
      <c r="A671" s="70"/>
      <c r="B671" s="71"/>
      <c r="C671" s="71"/>
      <c r="D671" s="71"/>
      <c r="E671" s="72"/>
      <c r="F671" s="75"/>
      <c r="G671" s="72"/>
      <c r="H671" s="72"/>
      <c r="I671" s="72"/>
      <c r="J671" s="72"/>
      <c r="K671" s="72"/>
      <c r="L671" s="72"/>
      <c r="M671" s="72"/>
      <c r="N671" s="72"/>
      <c r="O671" s="72"/>
      <c r="P671" s="72"/>
      <c r="Q671" s="121" t="str" cm="1">
        <f t="array" ref="Q671">IF(COUNTA(G671:P671)=0,"",_xlfn.IFS((COUNTIF(G671:P671,"Y")+COUNTIF(G671:P671,"N/A"))=10,"Gold",(COUNTIF(G671:N671,"Y")+COUNTIF(G671:N671,"N/A"))=8,"Silver",COUNTIF(G671:J671,"Y")+COUNTIF(G671:J671,"N/A")=4,"Bronze",(COUNTIF(G671:J671,"Y")+COUNTIF(G671:J671,"N/A"))&lt;4,"Single Use"))</f>
        <v/>
      </c>
      <c r="R671" s="73"/>
      <c r="S671" s="66"/>
      <c r="T671" s="67"/>
      <c r="U671" s="67"/>
    </row>
    <row r="672" spans="1:21" ht="24.95" customHeight="1">
      <c r="A672" s="70"/>
      <c r="B672" s="71"/>
      <c r="C672" s="71"/>
      <c r="D672" s="71"/>
      <c r="E672" s="72"/>
      <c r="F672" s="75"/>
      <c r="G672" s="72"/>
      <c r="H672" s="72"/>
      <c r="I672" s="72"/>
      <c r="J672" s="72"/>
      <c r="K672" s="72"/>
      <c r="L672" s="72"/>
      <c r="M672" s="72"/>
      <c r="N672" s="72"/>
      <c r="O672" s="72"/>
      <c r="P672" s="72"/>
      <c r="Q672" s="121" t="str" cm="1">
        <f t="array" ref="Q672">IF(COUNTA(G672:P672)=0,"",_xlfn.IFS((COUNTIF(G672:P672,"Y")+COUNTIF(G672:P672,"N/A"))=10,"Gold",(COUNTIF(G672:N672,"Y")+COUNTIF(G672:N672,"N/A"))=8,"Silver",COUNTIF(G672:J672,"Y")+COUNTIF(G672:J672,"N/A")=4,"Bronze",(COUNTIF(G672:J672,"Y")+COUNTIF(G672:J672,"N/A"))&lt;4,"Single Use"))</f>
        <v/>
      </c>
      <c r="R672" s="73"/>
      <c r="S672" s="66"/>
      <c r="T672" s="67"/>
      <c r="U672" s="67"/>
    </row>
    <row r="673" spans="1:21" ht="24.95" customHeight="1">
      <c r="A673" s="70"/>
      <c r="B673" s="71"/>
      <c r="C673" s="71"/>
      <c r="D673" s="71"/>
      <c r="E673" s="72"/>
      <c r="F673" s="75"/>
      <c r="G673" s="72"/>
      <c r="H673" s="72"/>
      <c r="I673" s="72"/>
      <c r="J673" s="72"/>
      <c r="K673" s="72"/>
      <c r="L673" s="72"/>
      <c r="M673" s="72"/>
      <c r="N673" s="72"/>
      <c r="O673" s="72"/>
      <c r="P673" s="72"/>
      <c r="Q673" s="121" t="str" cm="1">
        <f t="array" ref="Q673">IF(COUNTA(G673:P673)=0,"",_xlfn.IFS((COUNTIF(G673:P673,"Y")+COUNTIF(G673:P673,"N/A"))=10,"Gold",(COUNTIF(G673:N673,"Y")+COUNTIF(G673:N673,"N/A"))=8,"Silver",COUNTIF(G673:J673,"Y")+COUNTIF(G673:J673,"N/A")=4,"Bronze",(COUNTIF(G673:J673,"Y")+COUNTIF(G673:J673,"N/A"))&lt;4,"Single Use"))</f>
        <v/>
      </c>
      <c r="R673" s="73"/>
      <c r="S673" s="66"/>
      <c r="T673" s="67"/>
      <c r="U673" s="67"/>
    </row>
    <row r="674" spans="1:21" ht="24.95" customHeight="1">
      <c r="A674" s="70"/>
      <c r="B674" s="71"/>
      <c r="C674" s="71"/>
      <c r="D674" s="71"/>
      <c r="E674" s="72"/>
      <c r="F674" s="75"/>
      <c r="G674" s="72"/>
      <c r="H674" s="72"/>
      <c r="I674" s="72"/>
      <c r="J674" s="72"/>
      <c r="K674" s="72"/>
      <c r="L674" s="72"/>
      <c r="M674" s="72"/>
      <c r="N674" s="72"/>
      <c r="O674" s="72"/>
      <c r="P674" s="72"/>
      <c r="Q674" s="121" t="str" cm="1">
        <f t="array" ref="Q674">IF(COUNTA(G674:P674)=0,"",_xlfn.IFS((COUNTIF(G674:P674,"Y")+COUNTIF(G674:P674,"N/A"))=10,"Gold",(COUNTIF(G674:N674,"Y")+COUNTIF(G674:N674,"N/A"))=8,"Silver",COUNTIF(G674:J674,"Y")+COUNTIF(G674:J674,"N/A")=4,"Bronze",(COUNTIF(G674:J674,"Y")+COUNTIF(G674:J674,"N/A"))&lt;4,"Single Use"))</f>
        <v/>
      </c>
      <c r="R674" s="73"/>
      <c r="S674" s="66"/>
      <c r="T674" s="67"/>
      <c r="U674" s="67"/>
    </row>
    <row r="675" spans="1:21" ht="24.95" customHeight="1">
      <c r="A675" s="70"/>
      <c r="B675" s="71"/>
      <c r="C675" s="71"/>
      <c r="D675" s="71"/>
      <c r="E675" s="72"/>
      <c r="F675" s="75"/>
      <c r="G675" s="72"/>
      <c r="H675" s="72"/>
      <c r="I675" s="72"/>
      <c r="J675" s="72"/>
      <c r="K675" s="72"/>
      <c r="L675" s="72"/>
      <c r="M675" s="72"/>
      <c r="N675" s="72"/>
      <c r="O675" s="72"/>
      <c r="P675" s="72"/>
      <c r="Q675" s="121" t="str" cm="1">
        <f t="array" ref="Q675">IF(COUNTA(G675:P675)=0,"",_xlfn.IFS((COUNTIF(G675:P675,"Y")+COUNTIF(G675:P675,"N/A"))=10,"Gold",(COUNTIF(G675:N675,"Y")+COUNTIF(G675:N675,"N/A"))=8,"Silver",COUNTIF(G675:J675,"Y")+COUNTIF(G675:J675,"N/A")=4,"Bronze",(COUNTIF(G675:J675,"Y")+COUNTIF(G675:J675,"N/A"))&lt;4,"Single Use"))</f>
        <v/>
      </c>
      <c r="R675" s="73"/>
      <c r="S675" s="66"/>
      <c r="T675" s="67"/>
      <c r="U675" s="67"/>
    </row>
    <row r="676" spans="1:21" ht="24.95" customHeight="1">
      <c r="A676" s="70"/>
      <c r="B676" s="71"/>
      <c r="C676" s="71"/>
      <c r="D676" s="71"/>
      <c r="E676" s="72"/>
      <c r="F676" s="75"/>
      <c r="G676" s="72"/>
      <c r="H676" s="72"/>
      <c r="I676" s="72"/>
      <c r="J676" s="72"/>
      <c r="K676" s="72"/>
      <c r="L676" s="72"/>
      <c r="M676" s="72"/>
      <c r="N676" s="72"/>
      <c r="O676" s="72"/>
      <c r="P676" s="72"/>
      <c r="Q676" s="121" t="str" cm="1">
        <f t="array" ref="Q676">IF(COUNTA(G676:P676)=0,"",_xlfn.IFS((COUNTIF(G676:P676,"Y")+COUNTIF(G676:P676,"N/A"))=10,"Gold",(COUNTIF(G676:N676,"Y")+COUNTIF(G676:N676,"N/A"))=8,"Silver",COUNTIF(G676:J676,"Y")+COUNTIF(G676:J676,"N/A")=4,"Bronze",(COUNTIF(G676:J676,"Y")+COUNTIF(G676:J676,"N/A"))&lt;4,"Single Use"))</f>
        <v/>
      </c>
      <c r="R676" s="73"/>
      <c r="S676" s="66"/>
      <c r="T676" s="67"/>
      <c r="U676" s="67"/>
    </row>
    <row r="677" spans="1:21" ht="24.95" customHeight="1">
      <c r="A677" s="70"/>
      <c r="B677" s="71"/>
      <c r="C677" s="71"/>
      <c r="D677" s="71"/>
      <c r="E677" s="72"/>
      <c r="F677" s="75"/>
      <c r="G677" s="72"/>
      <c r="H677" s="72"/>
      <c r="I677" s="72"/>
      <c r="J677" s="72"/>
      <c r="K677" s="72"/>
      <c r="L677" s="72"/>
      <c r="M677" s="72"/>
      <c r="N677" s="72"/>
      <c r="O677" s="72"/>
      <c r="P677" s="72"/>
      <c r="Q677" s="121" t="str" cm="1">
        <f t="array" ref="Q677">IF(COUNTA(G677:P677)=0,"",_xlfn.IFS((COUNTIF(G677:P677,"Y")+COUNTIF(G677:P677,"N/A"))=10,"Gold",(COUNTIF(G677:N677,"Y")+COUNTIF(G677:N677,"N/A"))=8,"Silver",COUNTIF(G677:J677,"Y")+COUNTIF(G677:J677,"N/A")=4,"Bronze",(COUNTIF(G677:J677,"Y")+COUNTIF(G677:J677,"N/A"))&lt;4,"Single Use"))</f>
        <v/>
      </c>
      <c r="R677" s="73"/>
      <c r="S677" s="66"/>
      <c r="T677" s="67"/>
      <c r="U677" s="67"/>
    </row>
    <row r="678" spans="1:21" ht="24.95" customHeight="1">
      <c r="A678" s="70"/>
      <c r="B678" s="71"/>
      <c r="C678" s="71"/>
      <c r="D678" s="71"/>
      <c r="E678" s="72"/>
      <c r="F678" s="75"/>
      <c r="G678" s="72"/>
      <c r="H678" s="72"/>
      <c r="I678" s="72"/>
      <c r="J678" s="72"/>
      <c r="K678" s="72"/>
      <c r="L678" s="72"/>
      <c r="M678" s="72"/>
      <c r="N678" s="72"/>
      <c r="O678" s="72"/>
      <c r="P678" s="72"/>
      <c r="Q678" s="121" t="str" cm="1">
        <f t="array" ref="Q678">IF(COUNTA(G678:P678)=0,"",_xlfn.IFS((COUNTIF(G678:P678,"Y")+COUNTIF(G678:P678,"N/A"))=10,"Gold",(COUNTIF(G678:N678,"Y")+COUNTIF(G678:N678,"N/A"))=8,"Silver",COUNTIF(G678:J678,"Y")+COUNTIF(G678:J678,"N/A")=4,"Bronze",(COUNTIF(G678:J678,"Y")+COUNTIF(G678:J678,"N/A"))&lt;4,"Single Use"))</f>
        <v/>
      </c>
      <c r="R678" s="73"/>
      <c r="S678" s="66"/>
      <c r="T678" s="67"/>
      <c r="U678" s="67"/>
    </row>
    <row r="679" spans="1:21" ht="24.95" customHeight="1">
      <c r="A679" s="70"/>
      <c r="B679" s="71"/>
      <c r="C679" s="71"/>
      <c r="D679" s="71"/>
      <c r="E679" s="72"/>
      <c r="F679" s="75"/>
      <c r="G679" s="72"/>
      <c r="H679" s="72"/>
      <c r="I679" s="72"/>
      <c r="J679" s="72"/>
      <c r="K679" s="72"/>
      <c r="L679" s="72"/>
      <c r="M679" s="72"/>
      <c r="N679" s="72"/>
      <c r="O679" s="72"/>
      <c r="P679" s="72"/>
      <c r="Q679" s="121" t="str" cm="1">
        <f t="array" ref="Q679">IF(COUNTA(G679:P679)=0,"",_xlfn.IFS((COUNTIF(G679:P679,"Y")+COUNTIF(G679:P679,"N/A"))=10,"Gold",(COUNTIF(G679:N679,"Y")+COUNTIF(G679:N679,"N/A"))=8,"Silver",COUNTIF(G679:J679,"Y")+COUNTIF(G679:J679,"N/A")=4,"Bronze",(COUNTIF(G679:J679,"Y")+COUNTIF(G679:J679,"N/A"))&lt;4,"Single Use"))</f>
        <v/>
      </c>
      <c r="R679" s="73"/>
      <c r="S679" s="66"/>
      <c r="T679" s="67"/>
      <c r="U679" s="67"/>
    </row>
    <row r="680" spans="1:21" ht="24.95" customHeight="1">
      <c r="A680" s="70"/>
      <c r="B680" s="71"/>
      <c r="C680" s="71"/>
      <c r="D680" s="71"/>
      <c r="E680" s="72"/>
      <c r="F680" s="75"/>
      <c r="G680" s="72"/>
      <c r="H680" s="72"/>
      <c r="I680" s="72"/>
      <c r="J680" s="72"/>
      <c r="K680" s="72"/>
      <c r="L680" s="72"/>
      <c r="M680" s="72"/>
      <c r="N680" s="72"/>
      <c r="O680" s="72"/>
      <c r="P680" s="72"/>
      <c r="Q680" s="121" t="str" cm="1">
        <f t="array" ref="Q680">IF(COUNTA(G680:P680)=0,"",_xlfn.IFS((COUNTIF(G680:P680,"Y")+COUNTIF(G680:P680,"N/A"))=10,"Gold",(COUNTIF(G680:N680,"Y")+COUNTIF(G680:N680,"N/A"))=8,"Silver",COUNTIF(G680:J680,"Y")+COUNTIF(G680:J680,"N/A")=4,"Bronze",(COUNTIF(G680:J680,"Y")+COUNTIF(G680:J680,"N/A"))&lt;4,"Single Use"))</f>
        <v/>
      </c>
      <c r="R680" s="73"/>
      <c r="S680" s="66"/>
      <c r="T680" s="67"/>
      <c r="U680" s="67"/>
    </row>
    <row r="681" spans="1:21" ht="24.95" customHeight="1">
      <c r="A681" s="70"/>
      <c r="B681" s="71"/>
      <c r="C681" s="71"/>
      <c r="D681" s="71"/>
      <c r="E681" s="72"/>
      <c r="F681" s="75"/>
      <c r="G681" s="72"/>
      <c r="H681" s="72"/>
      <c r="I681" s="72"/>
      <c r="J681" s="72"/>
      <c r="K681" s="72"/>
      <c r="L681" s="72"/>
      <c r="M681" s="72"/>
      <c r="N681" s="72"/>
      <c r="O681" s="72"/>
      <c r="P681" s="72"/>
      <c r="Q681" s="121" t="str" cm="1">
        <f t="array" ref="Q681">IF(COUNTA(G681:P681)=0,"",_xlfn.IFS((COUNTIF(G681:P681,"Y")+COUNTIF(G681:P681,"N/A"))=10,"Gold",(COUNTIF(G681:N681,"Y")+COUNTIF(G681:N681,"N/A"))=8,"Silver",COUNTIF(G681:J681,"Y")+COUNTIF(G681:J681,"N/A")=4,"Bronze",(COUNTIF(G681:J681,"Y")+COUNTIF(G681:J681,"N/A"))&lt;4,"Single Use"))</f>
        <v/>
      </c>
      <c r="R681" s="73"/>
      <c r="S681" s="66"/>
      <c r="T681" s="67"/>
      <c r="U681" s="67"/>
    </row>
    <row r="682" spans="1:21" ht="24.95" customHeight="1">
      <c r="A682" s="70"/>
      <c r="B682" s="71"/>
      <c r="C682" s="71"/>
      <c r="D682" s="71"/>
      <c r="E682" s="72"/>
      <c r="F682" s="75"/>
      <c r="G682" s="72"/>
      <c r="H682" s="72"/>
      <c r="I682" s="72"/>
      <c r="J682" s="72"/>
      <c r="K682" s="72"/>
      <c r="L682" s="72"/>
      <c r="M682" s="72"/>
      <c r="N682" s="72"/>
      <c r="O682" s="72"/>
      <c r="P682" s="72"/>
      <c r="Q682" s="121" t="str" cm="1">
        <f t="array" ref="Q682">IF(COUNTA(G682:P682)=0,"",_xlfn.IFS((COUNTIF(G682:P682,"Y")+COUNTIF(G682:P682,"N/A"))=10,"Gold",(COUNTIF(G682:N682,"Y")+COUNTIF(G682:N682,"N/A"))=8,"Silver",COUNTIF(G682:J682,"Y")+COUNTIF(G682:J682,"N/A")=4,"Bronze",(COUNTIF(G682:J682,"Y")+COUNTIF(G682:J682,"N/A"))&lt;4,"Single Use"))</f>
        <v/>
      </c>
      <c r="R682" s="73"/>
      <c r="S682" s="66"/>
      <c r="T682" s="67"/>
      <c r="U682" s="67"/>
    </row>
    <row r="683" spans="1:21" ht="24.95" customHeight="1">
      <c r="A683" s="70"/>
      <c r="B683" s="71"/>
      <c r="C683" s="71"/>
      <c r="D683" s="71"/>
      <c r="E683" s="72"/>
      <c r="F683" s="75"/>
      <c r="G683" s="72"/>
      <c r="H683" s="72"/>
      <c r="I683" s="72"/>
      <c r="J683" s="72"/>
      <c r="K683" s="72"/>
      <c r="L683" s="72"/>
      <c r="M683" s="72"/>
      <c r="N683" s="72"/>
      <c r="O683" s="72"/>
      <c r="P683" s="72"/>
      <c r="Q683" s="121" t="str" cm="1">
        <f t="array" ref="Q683">IF(COUNTA(G683:P683)=0,"",_xlfn.IFS((COUNTIF(G683:P683,"Y")+COUNTIF(G683:P683,"N/A"))=10,"Gold",(COUNTIF(G683:N683,"Y")+COUNTIF(G683:N683,"N/A"))=8,"Silver",COUNTIF(G683:J683,"Y")+COUNTIF(G683:J683,"N/A")=4,"Bronze",(COUNTIF(G683:J683,"Y")+COUNTIF(G683:J683,"N/A"))&lt;4,"Single Use"))</f>
        <v/>
      </c>
      <c r="R683" s="73"/>
      <c r="S683" s="66"/>
      <c r="T683" s="67"/>
      <c r="U683" s="67"/>
    </row>
    <row r="684" spans="1:21" ht="24.95" customHeight="1">
      <c r="A684" s="70"/>
      <c r="B684" s="71"/>
      <c r="C684" s="71"/>
      <c r="D684" s="71"/>
      <c r="E684" s="72"/>
      <c r="F684" s="75"/>
      <c r="G684" s="72"/>
      <c r="H684" s="72"/>
      <c r="I684" s="72"/>
      <c r="J684" s="72"/>
      <c r="K684" s="72"/>
      <c r="L684" s="72"/>
      <c r="M684" s="72"/>
      <c r="N684" s="72"/>
      <c r="O684" s="72"/>
      <c r="P684" s="72"/>
      <c r="Q684" s="121" t="str" cm="1">
        <f t="array" ref="Q684">IF(COUNTA(G684:P684)=0,"",_xlfn.IFS((COUNTIF(G684:P684,"Y")+COUNTIF(G684:P684,"N/A"))=10,"Gold",(COUNTIF(G684:N684,"Y")+COUNTIF(G684:N684,"N/A"))=8,"Silver",COUNTIF(G684:J684,"Y")+COUNTIF(G684:J684,"N/A")=4,"Bronze",(COUNTIF(G684:J684,"Y")+COUNTIF(G684:J684,"N/A"))&lt;4,"Single Use"))</f>
        <v/>
      </c>
      <c r="R684" s="73"/>
      <c r="S684" s="66"/>
      <c r="T684" s="67"/>
      <c r="U684" s="67"/>
    </row>
    <row r="685" spans="1:21" ht="24.95" customHeight="1">
      <c r="A685" s="70"/>
      <c r="B685" s="71"/>
      <c r="C685" s="71"/>
      <c r="D685" s="71"/>
      <c r="E685" s="72"/>
      <c r="F685" s="75"/>
      <c r="G685" s="72"/>
      <c r="H685" s="72"/>
      <c r="I685" s="72"/>
      <c r="J685" s="72"/>
      <c r="K685" s="72"/>
      <c r="L685" s="72"/>
      <c r="M685" s="72"/>
      <c r="N685" s="72"/>
      <c r="O685" s="72"/>
      <c r="P685" s="72"/>
      <c r="Q685" s="121" t="str" cm="1">
        <f t="array" ref="Q685">IF(COUNTA(G685:P685)=0,"",_xlfn.IFS((COUNTIF(G685:P685,"Y")+COUNTIF(G685:P685,"N/A"))=10,"Gold",(COUNTIF(G685:N685,"Y")+COUNTIF(G685:N685,"N/A"))=8,"Silver",COUNTIF(G685:J685,"Y")+COUNTIF(G685:J685,"N/A")=4,"Bronze",(COUNTIF(G685:J685,"Y")+COUNTIF(G685:J685,"N/A"))&lt;4,"Single Use"))</f>
        <v/>
      </c>
      <c r="R685" s="73"/>
      <c r="S685" s="66"/>
      <c r="T685" s="67"/>
      <c r="U685" s="67"/>
    </row>
    <row r="686" spans="1:21" ht="24.95" customHeight="1">
      <c r="A686" s="70"/>
      <c r="B686" s="71"/>
      <c r="C686" s="71"/>
      <c r="D686" s="71"/>
      <c r="E686" s="72"/>
      <c r="F686" s="75"/>
      <c r="G686" s="72"/>
      <c r="H686" s="72"/>
      <c r="I686" s="72"/>
      <c r="J686" s="72"/>
      <c r="K686" s="72"/>
      <c r="L686" s="72"/>
      <c r="M686" s="72"/>
      <c r="N686" s="72"/>
      <c r="O686" s="72"/>
      <c r="P686" s="72"/>
      <c r="Q686" s="121" t="str" cm="1">
        <f t="array" ref="Q686">IF(COUNTA(G686:P686)=0,"",_xlfn.IFS((COUNTIF(G686:P686,"Y")+COUNTIF(G686:P686,"N/A"))=10,"Gold",(COUNTIF(G686:N686,"Y")+COUNTIF(G686:N686,"N/A"))=8,"Silver",COUNTIF(G686:J686,"Y")+COUNTIF(G686:J686,"N/A")=4,"Bronze",(COUNTIF(G686:J686,"Y")+COUNTIF(G686:J686,"N/A"))&lt;4,"Single Use"))</f>
        <v/>
      </c>
      <c r="R686" s="73"/>
      <c r="S686" s="66"/>
      <c r="T686" s="67"/>
      <c r="U686" s="67"/>
    </row>
    <row r="687" spans="1:21" ht="24.95" customHeight="1">
      <c r="A687" s="70"/>
      <c r="B687" s="71"/>
      <c r="C687" s="71"/>
      <c r="D687" s="71"/>
      <c r="E687" s="72"/>
      <c r="F687" s="75"/>
      <c r="G687" s="72"/>
      <c r="H687" s="72"/>
      <c r="I687" s="72"/>
      <c r="J687" s="72"/>
      <c r="K687" s="72"/>
      <c r="L687" s="72"/>
      <c r="M687" s="72"/>
      <c r="N687" s="72"/>
      <c r="O687" s="72"/>
      <c r="P687" s="72"/>
      <c r="Q687" s="121" t="str" cm="1">
        <f t="array" ref="Q687">IF(COUNTA(G687:P687)=0,"",_xlfn.IFS((COUNTIF(G687:P687,"Y")+COUNTIF(G687:P687,"N/A"))=10,"Gold",(COUNTIF(G687:N687,"Y")+COUNTIF(G687:N687,"N/A"))=8,"Silver",COUNTIF(G687:J687,"Y")+COUNTIF(G687:J687,"N/A")=4,"Bronze",(COUNTIF(G687:J687,"Y")+COUNTIF(G687:J687,"N/A"))&lt;4,"Single Use"))</f>
        <v/>
      </c>
      <c r="R687" s="73"/>
      <c r="S687" s="66"/>
      <c r="T687" s="67"/>
      <c r="U687" s="67"/>
    </row>
    <row r="688" spans="1:21" ht="24.95" customHeight="1">
      <c r="A688" s="70"/>
      <c r="B688" s="71"/>
      <c r="C688" s="71"/>
      <c r="D688" s="71"/>
      <c r="E688" s="72"/>
      <c r="F688" s="75"/>
      <c r="G688" s="72"/>
      <c r="H688" s="72"/>
      <c r="I688" s="72"/>
      <c r="J688" s="72"/>
      <c r="K688" s="72"/>
      <c r="L688" s="72"/>
      <c r="M688" s="72"/>
      <c r="N688" s="72"/>
      <c r="O688" s="72"/>
      <c r="P688" s="72"/>
      <c r="Q688" s="121" t="str" cm="1">
        <f t="array" ref="Q688">IF(COUNTA(G688:P688)=0,"",_xlfn.IFS((COUNTIF(G688:P688,"Y")+COUNTIF(G688:P688,"N/A"))=10,"Gold",(COUNTIF(G688:N688,"Y")+COUNTIF(G688:N688,"N/A"))=8,"Silver",COUNTIF(G688:J688,"Y")+COUNTIF(G688:J688,"N/A")=4,"Bronze",(COUNTIF(G688:J688,"Y")+COUNTIF(G688:J688,"N/A"))&lt;4,"Single Use"))</f>
        <v/>
      </c>
      <c r="R688" s="73"/>
      <c r="S688" s="66"/>
      <c r="T688" s="67"/>
      <c r="U688" s="67"/>
    </row>
    <row r="689" spans="1:21" ht="24.95" customHeight="1">
      <c r="A689" s="70"/>
      <c r="B689" s="71"/>
      <c r="C689" s="71"/>
      <c r="D689" s="71"/>
      <c r="E689" s="72"/>
      <c r="F689" s="75"/>
      <c r="G689" s="72"/>
      <c r="H689" s="72"/>
      <c r="I689" s="72"/>
      <c r="J689" s="72"/>
      <c r="K689" s="72"/>
      <c r="L689" s="72"/>
      <c r="M689" s="72"/>
      <c r="N689" s="72"/>
      <c r="O689" s="72"/>
      <c r="P689" s="72"/>
      <c r="Q689" s="121" t="str" cm="1">
        <f t="array" ref="Q689">IF(COUNTA(G689:P689)=0,"",_xlfn.IFS((COUNTIF(G689:P689,"Y")+COUNTIF(G689:P689,"N/A"))=10,"Gold",(COUNTIF(G689:N689,"Y")+COUNTIF(G689:N689,"N/A"))=8,"Silver",COUNTIF(G689:J689,"Y")+COUNTIF(G689:J689,"N/A")=4,"Bronze",(COUNTIF(G689:J689,"Y")+COUNTIF(G689:J689,"N/A"))&lt;4,"Single Use"))</f>
        <v/>
      </c>
      <c r="R689" s="73"/>
      <c r="S689" s="66"/>
      <c r="T689" s="67"/>
      <c r="U689" s="67"/>
    </row>
    <row r="690" spans="1:21" ht="24.95" customHeight="1">
      <c r="A690" s="70"/>
      <c r="B690" s="71"/>
      <c r="C690" s="71"/>
      <c r="D690" s="71"/>
      <c r="E690" s="72"/>
      <c r="F690" s="75"/>
      <c r="G690" s="72"/>
      <c r="H690" s="72"/>
      <c r="I690" s="72"/>
      <c r="J690" s="72"/>
      <c r="K690" s="72"/>
      <c r="L690" s="72"/>
      <c r="M690" s="72"/>
      <c r="N690" s="72"/>
      <c r="O690" s="72"/>
      <c r="P690" s="72"/>
      <c r="Q690" s="121" t="str" cm="1">
        <f t="array" ref="Q690">IF(COUNTA(G690:P690)=0,"",_xlfn.IFS((COUNTIF(G690:P690,"Y")+COUNTIF(G690:P690,"N/A"))=10,"Gold",(COUNTIF(G690:N690,"Y")+COUNTIF(G690:N690,"N/A"))=8,"Silver",COUNTIF(G690:J690,"Y")+COUNTIF(G690:J690,"N/A")=4,"Bronze",(COUNTIF(G690:J690,"Y")+COUNTIF(G690:J690,"N/A"))&lt;4,"Single Use"))</f>
        <v/>
      </c>
      <c r="R690" s="73"/>
      <c r="S690" s="66"/>
      <c r="T690" s="67"/>
      <c r="U690" s="67"/>
    </row>
    <row r="691" spans="1:21" ht="24.95" customHeight="1">
      <c r="A691" s="70"/>
      <c r="B691" s="71"/>
      <c r="C691" s="71"/>
      <c r="D691" s="71"/>
      <c r="E691" s="72"/>
      <c r="F691" s="75"/>
      <c r="G691" s="72"/>
      <c r="H691" s="72"/>
      <c r="I691" s="72"/>
      <c r="J691" s="72"/>
      <c r="K691" s="72"/>
      <c r="L691" s="72"/>
      <c r="M691" s="72"/>
      <c r="N691" s="72"/>
      <c r="O691" s="72"/>
      <c r="P691" s="72"/>
      <c r="Q691" s="121" t="str" cm="1">
        <f t="array" ref="Q691">IF(COUNTA(G691:P691)=0,"",_xlfn.IFS((COUNTIF(G691:P691,"Y")+COUNTIF(G691:P691,"N/A"))=10,"Gold",(COUNTIF(G691:N691,"Y")+COUNTIF(G691:N691,"N/A"))=8,"Silver",COUNTIF(G691:J691,"Y")+COUNTIF(G691:J691,"N/A")=4,"Bronze",(COUNTIF(G691:J691,"Y")+COUNTIF(G691:J691,"N/A"))&lt;4,"Single Use"))</f>
        <v/>
      </c>
      <c r="R691" s="73"/>
      <c r="S691" s="66"/>
      <c r="T691" s="67"/>
      <c r="U691" s="67"/>
    </row>
    <row r="692" spans="1:21" ht="24.95" customHeight="1">
      <c r="A692" s="70"/>
      <c r="B692" s="71"/>
      <c r="C692" s="71"/>
      <c r="D692" s="71"/>
      <c r="E692" s="72"/>
      <c r="F692" s="75"/>
      <c r="G692" s="72"/>
      <c r="H692" s="72"/>
      <c r="I692" s="72"/>
      <c r="J692" s="72"/>
      <c r="K692" s="72"/>
      <c r="L692" s="72"/>
      <c r="M692" s="72"/>
      <c r="N692" s="72"/>
      <c r="O692" s="72"/>
      <c r="P692" s="72"/>
      <c r="Q692" s="121" t="str" cm="1">
        <f t="array" ref="Q692">IF(COUNTA(G692:P692)=0,"",_xlfn.IFS((COUNTIF(G692:P692,"Y")+COUNTIF(G692:P692,"N/A"))=10,"Gold",(COUNTIF(G692:N692,"Y")+COUNTIF(G692:N692,"N/A"))=8,"Silver",COUNTIF(G692:J692,"Y")+COUNTIF(G692:J692,"N/A")=4,"Bronze",(COUNTIF(G692:J692,"Y")+COUNTIF(G692:J692,"N/A"))&lt;4,"Single Use"))</f>
        <v/>
      </c>
      <c r="R692" s="73"/>
      <c r="S692" s="66"/>
      <c r="T692" s="67"/>
      <c r="U692" s="67"/>
    </row>
    <row r="693" spans="1:21" ht="24.95" customHeight="1">
      <c r="A693" s="70"/>
      <c r="B693" s="71"/>
      <c r="C693" s="71"/>
      <c r="D693" s="71"/>
      <c r="E693" s="72"/>
      <c r="F693" s="75"/>
      <c r="G693" s="72"/>
      <c r="H693" s="72"/>
      <c r="I693" s="72"/>
      <c r="J693" s="72"/>
      <c r="K693" s="72"/>
      <c r="L693" s="72"/>
      <c r="M693" s="72"/>
      <c r="N693" s="72"/>
      <c r="O693" s="72"/>
      <c r="P693" s="72"/>
      <c r="Q693" s="121" t="str" cm="1">
        <f t="array" ref="Q693">IF(COUNTA(G693:P693)=0,"",_xlfn.IFS((COUNTIF(G693:P693,"Y")+COUNTIF(G693:P693,"N/A"))=10,"Gold",(COUNTIF(G693:N693,"Y")+COUNTIF(G693:N693,"N/A"))=8,"Silver",COUNTIF(G693:J693,"Y")+COUNTIF(G693:J693,"N/A")=4,"Bronze",(COUNTIF(G693:J693,"Y")+COUNTIF(G693:J693,"N/A"))&lt;4,"Single Use"))</f>
        <v/>
      </c>
      <c r="R693" s="73"/>
      <c r="S693" s="66"/>
      <c r="T693" s="67"/>
      <c r="U693" s="67"/>
    </row>
    <row r="694" spans="1:21" ht="24.95" customHeight="1">
      <c r="A694" s="70"/>
      <c r="B694" s="71"/>
      <c r="C694" s="71"/>
      <c r="D694" s="71"/>
      <c r="E694" s="72"/>
      <c r="F694" s="75"/>
      <c r="G694" s="72"/>
      <c r="H694" s="72"/>
      <c r="I694" s="72"/>
      <c r="J694" s="72"/>
      <c r="K694" s="72"/>
      <c r="L694" s="72"/>
      <c r="M694" s="72"/>
      <c r="N694" s="72"/>
      <c r="O694" s="72"/>
      <c r="P694" s="72"/>
      <c r="Q694" s="121" t="str" cm="1">
        <f t="array" ref="Q694">IF(COUNTA(G694:P694)=0,"",_xlfn.IFS((COUNTIF(G694:P694,"Y")+COUNTIF(G694:P694,"N/A"))=10,"Gold",(COUNTIF(G694:N694,"Y")+COUNTIF(G694:N694,"N/A"))=8,"Silver",COUNTIF(G694:J694,"Y")+COUNTIF(G694:J694,"N/A")=4,"Bronze",(COUNTIF(G694:J694,"Y")+COUNTIF(G694:J694,"N/A"))&lt;4,"Single Use"))</f>
        <v/>
      </c>
      <c r="R694" s="73"/>
      <c r="S694" s="66"/>
      <c r="T694" s="67"/>
      <c r="U694" s="67"/>
    </row>
    <row r="695" spans="1:21" ht="24.95" customHeight="1">
      <c r="A695" s="70"/>
      <c r="B695" s="71"/>
      <c r="C695" s="71"/>
      <c r="D695" s="71"/>
      <c r="E695" s="72"/>
      <c r="F695" s="75"/>
      <c r="G695" s="72"/>
      <c r="H695" s="72"/>
      <c r="I695" s="72"/>
      <c r="J695" s="72"/>
      <c r="K695" s="72"/>
      <c r="L695" s="72"/>
      <c r="M695" s="72"/>
      <c r="N695" s="72"/>
      <c r="O695" s="72"/>
      <c r="P695" s="72"/>
      <c r="Q695" s="121" t="str" cm="1">
        <f t="array" ref="Q695">IF(COUNTA(G695:P695)=0,"",_xlfn.IFS((COUNTIF(G695:P695,"Y")+COUNTIF(G695:P695,"N/A"))=10,"Gold",(COUNTIF(G695:N695,"Y")+COUNTIF(G695:N695,"N/A"))=8,"Silver",COUNTIF(G695:J695,"Y")+COUNTIF(G695:J695,"N/A")=4,"Bronze",(COUNTIF(G695:J695,"Y")+COUNTIF(G695:J695,"N/A"))&lt;4,"Single Use"))</f>
        <v/>
      </c>
      <c r="R695" s="73"/>
      <c r="S695" s="66"/>
      <c r="T695" s="67"/>
      <c r="U695" s="67"/>
    </row>
    <row r="696" spans="1:21" ht="24.95" customHeight="1">
      <c r="A696" s="70"/>
      <c r="B696" s="71"/>
      <c r="C696" s="71"/>
      <c r="D696" s="71"/>
      <c r="E696" s="72"/>
      <c r="F696" s="75"/>
      <c r="G696" s="72"/>
      <c r="H696" s="72"/>
      <c r="I696" s="72"/>
      <c r="J696" s="72"/>
      <c r="K696" s="72"/>
      <c r="L696" s="72"/>
      <c r="M696" s="72"/>
      <c r="N696" s="72"/>
      <c r="O696" s="72"/>
      <c r="P696" s="72"/>
      <c r="Q696" s="121" t="str" cm="1">
        <f t="array" ref="Q696">IF(COUNTA(G696:P696)=0,"",_xlfn.IFS((COUNTIF(G696:P696,"Y")+COUNTIF(G696:P696,"N/A"))=10,"Gold",(COUNTIF(G696:N696,"Y")+COUNTIF(G696:N696,"N/A"))=8,"Silver",COUNTIF(G696:J696,"Y")+COUNTIF(G696:J696,"N/A")=4,"Bronze",(COUNTIF(G696:J696,"Y")+COUNTIF(G696:J696,"N/A"))&lt;4,"Single Use"))</f>
        <v/>
      </c>
      <c r="R696" s="73"/>
      <c r="S696" s="66"/>
      <c r="T696" s="67"/>
      <c r="U696" s="67"/>
    </row>
    <row r="697" spans="1:21" ht="24.95" customHeight="1">
      <c r="A697" s="70"/>
      <c r="B697" s="71"/>
      <c r="C697" s="71"/>
      <c r="D697" s="71"/>
      <c r="E697" s="72"/>
      <c r="F697" s="75"/>
      <c r="G697" s="72"/>
      <c r="H697" s="72"/>
      <c r="I697" s="72"/>
      <c r="J697" s="72"/>
      <c r="K697" s="72"/>
      <c r="L697" s="72"/>
      <c r="M697" s="72"/>
      <c r="N697" s="72"/>
      <c r="O697" s="72"/>
      <c r="P697" s="72"/>
      <c r="Q697" s="121" t="str" cm="1">
        <f t="array" ref="Q697">IF(COUNTA(G697:P697)=0,"",_xlfn.IFS((COUNTIF(G697:P697,"Y")+COUNTIF(G697:P697,"N/A"))=10,"Gold",(COUNTIF(G697:N697,"Y")+COUNTIF(G697:N697,"N/A"))=8,"Silver",COUNTIF(G697:J697,"Y")+COUNTIF(G697:J697,"N/A")=4,"Bronze",(COUNTIF(G697:J697,"Y")+COUNTIF(G697:J697,"N/A"))&lt;4,"Single Use"))</f>
        <v/>
      </c>
      <c r="R697" s="73"/>
      <c r="S697" s="66"/>
      <c r="T697" s="67"/>
      <c r="U697" s="67"/>
    </row>
    <row r="698" spans="1:21" ht="24.95" customHeight="1">
      <c r="A698" s="70"/>
      <c r="B698" s="71"/>
      <c r="C698" s="71"/>
      <c r="D698" s="71"/>
      <c r="E698" s="72"/>
      <c r="F698" s="75"/>
      <c r="G698" s="72"/>
      <c r="H698" s="72"/>
      <c r="I698" s="72"/>
      <c r="J698" s="72"/>
      <c r="K698" s="72"/>
      <c r="L698" s="72"/>
      <c r="M698" s="72"/>
      <c r="N698" s="72"/>
      <c r="O698" s="72"/>
      <c r="P698" s="72"/>
      <c r="Q698" s="121" t="str" cm="1">
        <f t="array" ref="Q698">IF(COUNTA(G698:P698)=0,"",_xlfn.IFS((COUNTIF(G698:P698,"Y")+COUNTIF(G698:P698,"N/A"))=10,"Gold",(COUNTIF(G698:N698,"Y")+COUNTIF(G698:N698,"N/A"))=8,"Silver",COUNTIF(G698:J698,"Y")+COUNTIF(G698:J698,"N/A")=4,"Bronze",(COUNTIF(G698:J698,"Y")+COUNTIF(G698:J698,"N/A"))&lt;4,"Single Use"))</f>
        <v/>
      </c>
      <c r="R698" s="73"/>
      <c r="S698" s="66"/>
      <c r="T698" s="67"/>
      <c r="U698" s="67"/>
    </row>
    <row r="699" spans="1:21" ht="24.95" customHeight="1">
      <c r="A699" s="70"/>
      <c r="B699" s="71"/>
      <c r="C699" s="71"/>
      <c r="D699" s="71"/>
      <c r="E699" s="72"/>
      <c r="F699" s="75"/>
      <c r="G699" s="72"/>
      <c r="H699" s="72"/>
      <c r="I699" s="72"/>
      <c r="J699" s="72"/>
      <c r="K699" s="72"/>
      <c r="L699" s="72"/>
      <c r="M699" s="72"/>
      <c r="N699" s="72"/>
      <c r="O699" s="72"/>
      <c r="P699" s="72"/>
      <c r="Q699" s="121" t="str" cm="1">
        <f t="array" ref="Q699">IF(COUNTA(G699:P699)=0,"",_xlfn.IFS((COUNTIF(G699:P699,"Y")+COUNTIF(G699:P699,"N/A"))=10,"Gold",(COUNTIF(G699:N699,"Y")+COUNTIF(G699:N699,"N/A"))=8,"Silver",COUNTIF(G699:J699,"Y")+COUNTIF(G699:J699,"N/A")=4,"Bronze",(COUNTIF(G699:J699,"Y")+COUNTIF(G699:J699,"N/A"))&lt;4,"Single Use"))</f>
        <v/>
      </c>
      <c r="R699" s="73"/>
      <c r="S699" s="66"/>
      <c r="T699" s="67"/>
      <c r="U699" s="67"/>
    </row>
    <row r="700" spans="1:21" ht="24.95" customHeight="1">
      <c r="A700" s="60"/>
      <c r="B700" s="61"/>
      <c r="C700" s="61"/>
      <c r="D700" s="61"/>
      <c r="E700" s="63"/>
      <c r="F700" s="76"/>
      <c r="G700" s="63"/>
      <c r="H700" s="63"/>
      <c r="I700" s="63"/>
      <c r="J700" s="63"/>
      <c r="K700" s="63"/>
      <c r="L700" s="63"/>
      <c r="M700" s="63"/>
      <c r="N700" s="63"/>
      <c r="O700" s="63"/>
      <c r="P700" s="63"/>
      <c r="Q700" s="121" t="str" cm="1">
        <f t="array" ref="Q700">IF(COUNTA(G700:P700)=0,"",_xlfn.IFS((COUNTIF(G700:P700,"Y")+COUNTIF(G700:P700,"N/A"))=10,"Gold",(COUNTIF(G700:N700,"Y")+COUNTIF(G700:N700,"N/A"))=8,"Silver",COUNTIF(G700:J700,"Y")+COUNTIF(G700:J700,"N/A")=4,"Bronze",(COUNTIF(G700:J700,"Y")+COUNTIF(G700:J700,"N/A"))&lt;4,"Single Use"))</f>
        <v/>
      </c>
      <c r="R700" s="65"/>
      <c r="S700" s="66"/>
      <c r="T700" s="67"/>
      <c r="U700" s="67"/>
    </row>
    <row r="701" spans="1:21" ht="24.95" customHeight="1">
      <c r="A701" s="70"/>
      <c r="B701" s="71"/>
      <c r="C701" s="71"/>
      <c r="D701" s="71"/>
      <c r="E701" s="72"/>
      <c r="F701" s="75"/>
      <c r="G701" s="72"/>
      <c r="H701" s="72"/>
      <c r="I701" s="72"/>
      <c r="J701" s="72"/>
      <c r="K701" s="72"/>
      <c r="L701" s="72"/>
      <c r="M701" s="72"/>
      <c r="N701" s="72"/>
      <c r="O701" s="72"/>
      <c r="P701" s="72"/>
      <c r="Q701" s="121" t="str" cm="1">
        <f t="array" ref="Q701">IF(COUNTA(G701:P701)=0,"",_xlfn.IFS((COUNTIF(G701:P701,"Y")+COUNTIF(G701:P701,"N/A"))=10,"Gold",(COUNTIF(G701:N701,"Y")+COUNTIF(G701:N701,"N/A"))=8,"Silver",COUNTIF(G701:J701,"Y")+COUNTIF(G701:J701,"N/A")=4,"Bronze",(COUNTIF(G701:J701,"Y")+COUNTIF(G701:J701,"N/A"))&lt;4,"Single Use"))</f>
        <v/>
      </c>
      <c r="R701" s="73"/>
      <c r="S701" s="66"/>
      <c r="T701" s="67"/>
      <c r="U701" s="67"/>
    </row>
    <row r="702" spans="1:21" ht="24.95" customHeight="1">
      <c r="A702" s="70"/>
      <c r="B702" s="71"/>
      <c r="C702" s="71"/>
      <c r="D702" s="71"/>
      <c r="E702" s="72"/>
      <c r="F702" s="75"/>
      <c r="G702" s="72"/>
      <c r="H702" s="72"/>
      <c r="I702" s="72"/>
      <c r="J702" s="72"/>
      <c r="K702" s="72"/>
      <c r="L702" s="72"/>
      <c r="M702" s="72"/>
      <c r="N702" s="72"/>
      <c r="O702" s="72"/>
      <c r="P702" s="72"/>
      <c r="Q702" s="121" t="str" cm="1">
        <f t="array" ref="Q702">IF(COUNTA(G702:P702)=0,"",_xlfn.IFS((COUNTIF(G702:P702,"Y")+COUNTIF(G702:P702,"N/A"))=10,"Gold",(COUNTIF(G702:N702,"Y")+COUNTIF(G702:N702,"N/A"))=8,"Silver",COUNTIF(G702:J702,"Y")+COUNTIF(G702:J702,"N/A")=4,"Bronze",(COUNTIF(G702:J702,"Y")+COUNTIF(G702:J702,"N/A"))&lt;4,"Single Use"))</f>
        <v/>
      </c>
      <c r="R702" s="73"/>
      <c r="S702" s="66"/>
      <c r="T702" s="67"/>
      <c r="U702" s="67"/>
    </row>
    <row r="703" spans="1:21" ht="24.95" customHeight="1">
      <c r="A703" s="60"/>
      <c r="B703" s="61"/>
      <c r="C703" s="61"/>
      <c r="D703" s="61"/>
      <c r="E703" s="63"/>
      <c r="F703" s="76"/>
      <c r="G703" s="63"/>
      <c r="H703" s="63"/>
      <c r="I703" s="63"/>
      <c r="J703" s="63"/>
      <c r="K703" s="63"/>
      <c r="L703" s="63"/>
      <c r="M703" s="63"/>
      <c r="N703" s="63"/>
      <c r="O703" s="63"/>
      <c r="P703" s="63"/>
      <c r="Q703" s="121" t="str" cm="1">
        <f t="array" ref="Q703">IF(COUNTA(G703:P703)=0,"",_xlfn.IFS((COUNTIF(G703:P703,"Y")+COUNTIF(G703:P703,"N/A"))=10,"Gold",(COUNTIF(G703:N703,"Y")+COUNTIF(G703:N703,"N/A"))=8,"Silver",COUNTIF(G703:J703,"Y")+COUNTIF(G703:J703,"N/A")=4,"Bronze",(COUNTIF(G703:J703,"Y")+COUNTIF(G703:J703,"N/A"))&lt;4,"Single Use"))</f>
        <v/>
      </c>
      <c r="R703" s="65"/>
      <c r="S703" s="66"/>
      <c r="T703" s="67"/>
      <c r="U703" s="67"/>
    </row>
    <row r="704" spans="1:21" ht="24.95" customHeight="1">
      <c r="A704" s="60"/>
      <c r="B704" s="61"/>
      <c r="C704" s="61"/>
      <c r="D704" s="61"/>
      <c r="E704" s="63"/>
      <c r="F704" s="76"/>
      <c r="G704" s="63"/>
      <c r="H704" s="63"/>
      <c r="I704" s="63"/>
      <c r="J704" s="63"/>
      <c r="K704" s="63"/>
      <c r="L704" s="63"/>
      <c r="M704" s="63"/>
      <c r="N704" s="63"/>
      <c r="O704" s="63"/>
      <c r="P704" s="63"/>
      <c r="Q704" s="121" t="str" cm="1">
        <f t="array" ref="Q704">IF(COUNTA(G704:P704)=0,"",_xlfn.IFS((COUNTIF(G704:P704,"Y")+COUNTIF(G704:P704,"N/A"))=10,"Gold",(COUNTIF(G704:N704,"Y")+COUNTIF(G704:N704,"N/A"))=8,"Silver",COUNTIF(G704:J704,"Y")+COUNTIF(G704:J704,"N/A")=4,"Bronze",(COUNTIF(G704:J704,"Y")+COUNTIF(G704:J704,"N/A"))&lt;4,"Single Use"))</f>
        <v/>
      </c>
      <c r="R704" s="65"/>
      <c r="S704" s="66"/>
      <c r="T704" s="67"/>
      <c r="U704" s="67"/>
    </row>
    <row r="705" spans="1:21" ht="24.95" customHeight="1">
      <c r="A705" s="60"/>
      <c r="B705" s="61"/>
      <c r="C705" s="61"/>
      <c r="D705" s="61"/>
      <c r="E705" s="63"/>
      <c r="F705" s="76"/>
      <c r="G705" s="63"/>
      <c r="H705" s="63"/>
      <c r="I705" s="63"/>
      <c r="J705" s="63"/>
      <c r="K705" s="63"/>
      <c r="L705" s="63"/>
      <c r="M705" s="63"/>
      <c r="N705" s="63"/>
      <c r="O705" s="63"/>
      <c r="P705" s="63"/>
      <c r="Q705" s="121" t="str" cm="1">
        <f t="array" ref="Q705">IF(COUNTA(G705:P705)=0,"",_xlfn.IFS((COUNTIF(G705:P705,"Y")+COUNTIF(G705:P705,"N/A"))=10,"Gold",(COUNTIF(G705:N705,"Y")+COUNTIF(G705:N705,"N/A"))=8,"Silver",COUNTIF(G705:J705,"Y")+COUNTIF(G705:J705,"N/A")=4,"Bronze",(COUNTIF(G705:J705,"Y")+COUNTIF(G705:J705,"N/A"))&lt;4,"Single Use"))</f>
        <v/>
      </c>
      <c r="R705" s="65"/>
      <c r="S705" s="66"/>
      <c r="T705" s="67"/>
      <c r="U705" s="67"/>
    </row>
    <row r="706" spans="1:21" ht="24.95" customHeight="1">
      <c r="A706" s="60"/>
      <c r="B706" s="61"/>
      <c r="C706" s="61"/>
      <c r="D706" s="61"/>
      <c r="E706" s="63"/>
      <c r="F706" s="76"/>
      <c r="G706" s="63"/>
      <c r="H706" s="63"/>
      <c r="I706" s="63"/>
      <c r="J706" s="63"/>
      <c r="K706" s="63"/>
      <c r="L706" s="63"/>
      <c r="M706" s="63"/>
      <c r="N706" s="63"/>
      <c r="O706" s="63"/>
      <c r="P706" s="63"/>
      <c r="Q706" s="121" t="str" cm="1">
        <f t="array" ref="Q706">IF(COUNTA(G706:P706)=0,"",_xlfn.IFS((COUNTIF(G706:P706,"Y")+COUNTIF(G706:P706,"N/A"))=10,"Gold",(COUNTIF(G706:N706,"Y")+COUNTIF(G706:N706,"N/A"))=8,"Silver",COUNTIF(G706:J706,"Y")+COUNTIF(G706:J706,"N/A")=4,"Bronze",(COUNTIF(G706:J706,"Y")+COUNTIF(G706:J706,"N/A"))&lt;4,"Single Use"))</f>
        <v/>
      </c>
      <c r="R706" s="65"/>
      <c r="S706" s="66"/>
      <c r="T706" s="67"/>
      <c r="U706" s="67"/>
    </row>
    <row r="707" spans="1:21" ht="24.95" customHeight="1">
      <c r="A707" s="60"/>
      <c r="B707" s="61"/>
      <c r="C707" s="61"/>
      <c r="D707" s="61"/>
      <c r="E707" s="63"/>
      <c r="F707" s="76"/>
      <c r="G707" s="63"/>
      <c r="H707" s="63"/>
      <c r="I707" s="63"/>
      <c r="J707" s="63"/>
      <c r="K707" s="63"/>
      <c r="L707" s="63"/>
      <c r="M707" s="63"/>
      <c r="N707" s="63"/>
      <c r="O707" s="63"/>
      <c r="P707" s="63"/>
      <c r="Q707" s="121" t="str" cm="1">
        <f t="array" ref="Q707">IF(COUNTA(G707:P707)=0,"",_xlfn.IFS((COUNTIF(G707:P707,"Y")+COUNTIF(G707:P707,"N/A"))=10,"Gold",(COUNTIF(G707:N707,"Y")+COUNTIF(G707:N707,"N/A"))=8,"Silver",COUNTIF(G707:J707,"Y")+COUNTIF(G707:J707,"N/A")=4,"Bronze",(COUNTIF(G707:J707,"Y")+COUNTIF(G707:J707,"N/A"))&lt;4,"Single Use"))</f>
        <v/>
      </c>
      <c r="R707" s="65"/>
      <c r="S707" s="66"/>
      <c r="T707" s="67"/>
      <c r="U707" s="67"/>
    </row>
    <row r="708" spans="1:21" ht="24.95" customHeight="1">
      <c r="A708" s="60"/>
      <c r="B708" s="61"/>
      <c r="C708" s="61"/>
      <c r="D708" s="61"/>
      <c r="E708" s="63"/>
      <c r="F708" s="76"/>
      <c r="G708" s="63"/>
      <c r="H708" s="63"/>
      <c r="I708" s="63"/>
      <c r="J708" s="63"/>
      <c r="K708" s="63"/>
      <c r="L708" s="63"/>
      <c r="M708" s="63"/>
      <c r="N708" s="63"/>
      <c r="O708" s="63"/>
      <c r="P708" s="63"/>
      <c r="Q708" s="121" t="str" cm="1">
        <f t="array" ref="Q708">IF(COUNTA(G708:P708)=0,"",_xlfn.IFS((COUNTIF(G708:P708,"Y")+COUNTIF(G708:P708,"N/A"))=10,"Gold",(COUNTIF(G708:N708,"Y")+COUNTIF(G708:N708,"N/A"))=8,"Silver",COUNTIF(G708:J708,"Y")+COUNTIF(G708:J708,"N/A")=4,"Bronze",(COUNTIF(G708:J708,"Y")+COUNTIF(G708:J708,"N/A"))&lt;4,"Single Use"))</f>
        <v/>
      </c>
      <c r="R708" s="65"/>
      <c r="S708" s="66"/>
      <c r="T708" s="67"/>
      <c r="U708" s="67"/>
    </row>
    <row r="709" spans="1:21" ht="24.95" customHeight="1">
      <c r="A709" s="60"/>
      <c r="B709" s="61"/>
      <c r="C709" s="61"/>
      <c r="D709" s="61"/>
      <c r="E709" s="63"/>
      <c r="F709" s="76"/>
      <c r="G709" s="63"/>
      <c r="H709" s="63"/>
      <c r="I709" s="63"/>
      <c r="J709" s="63"/>
      <c r="K709" s="63"/>
      <c r="L709" s="63"/>
      <c r="M709" s="63"/>
      <c r="N709" s="63"/>
      <c r="O709" s="63"/>
      <c r="P709" s="63"/>
      <c r="Q709" s="121" t="str" cm="1">
        <f t="array" ref="Q709">IF(COUNTA(G709:P709)=0,"",_xlfn.IFS((COUNTIF(G709:P709,"Y")+COUNTIF(G709:P709,"N/A"))=10,"Gold",(COUNTIF(G709:N709,"Y")+COUNTIF(G709:N709,"N/A"))=8,"Silver",COUNTIF(G709:J709,"Y")+COUNTIF(G709:J709,"N/A")=4,"Bronze",(COUNTIF(G709:J709,"Y")+COUNTIF(G709:J709,"N/A"))&lt;4,"Single Use"))</f>
        <v/>
      </c>
      <c r="R709" s="65"/>
      <c r="S709" s="66"/>
      <c r="T709" s="67"/>
      <c r="U709" s="67"/>
    </row>
    <row r="710" spans="1:21" ht="24.95" customHeight="1">
      <c r="A710" s="60"/>
      <c r="B710" s="61"/>
      <c r="C710" s="61"/>
      <c r="D710" s="61"/>
      <c r="E710" s="63"/>
      <c r="F710" s="76"/>
      <c r="G710" s="63"/>
      <c r="H710" s="63"/>
      <c r="I710" s="63"/>
      <c r="J710" s="63"/>
      <c r="K710" s="63"/>
      <c r="L710" s="63"/>
      <c r="M710" s="63"/>
      <c r="N710" s="63"/>
      <c r="O710" s="63"/>
      <c r="P710" s="63"/>
      <c r="Q710" s="121" t="str" cm="1">
        <f t="array" ref="Q710">IF(COUNTA(G710:P710)=0,"",_xlfn.IFS((COUNTIF(G710:P710,"Y")+COUNTIF(G710:P710,"N/A"))=10,"Gold",(COUNTIF(G710:N710,"Y")+COUNTIF(G710:N710,"N/A"))=8,"Silver",COUNTIF(G710:J710,"Y")+COUNTIF(G710:J710,"N/A")=4,"Bronze",(COUNTIF(G710:J710,"Y")+COUNTIF(G710:J710,"N/A"))&lt;4,"Single Use"))</f>
        <v/>
      </c>
      <c r="R710" s="65"/>
      <c r="S710" s="66"/>
      <c r="T710" s="67"/>
      <c r="U710" s="67"/>
    </row>
    <row r="711" spans="1:21" ht="24.95" customHeight="1">
      <c r="A711" s="60"/>
      <c r="B711" s="61"/>
      <c r="C711" s="61"/>
      <c r="D711" s="61"/>
      <c r="E711" s="63"/>
      <c r="F711" s="76"/>
      <c r="G711" s="63"/>
      <c r="H711" s="63"/>
      <c r="I711" s="63"/>
      <c r="J711" s="63"/>
      <c r="K711" s="63"/>
      <c r="L711" s="63"/>
      <c r="M711" s="63"/>
      <c r="N711" s="63"/>
      <c r="O711" s="63"/>
      <c r="P711" s="63"/>
      <c r="Q711" s="121" t="str" cm="1">
        <f t="array" ref="Q711">IF(COUNTA(G711:P711)=0,"",_xlfn.IFS((COUNTIF(G711:P711,"Y")+COUNTIF(G711:P711,"N/A"))=10,"Gold",(COUNTIF(G711:N711,"Y")+COUNTIF(G711:N711,"N/A"))=8,"Silver",COUNTIF(G711:J711,"Y")+COUNTIF(G711:J711,"N/A")=4,"Bronze",(COUNTIF(G711:J711,"Y")+COUNTIF(G711:J711,"N/A"))&lt;4,"Single Use"))</f>
        <v/>
      </c>
      <c r="R711" s="65"/>
      <c r="S711" s="66"/>
      <c r="T711" s="67"/>
      <c r="U711" s="67"/>
    </row>
    <row r="712" spans="1:21" ht="24.95" customHeight="1">
      <c r="A712" s="60"/>
      <c r="B712" s="61"/>
      <c r="C712" s="61"/>
      <c r="D712" s="61"/>
      <c r="E712" s="63"/>
      <c r="F712" s="76"/>
      <c r="G712" s="63"/>
      <c r="H712" s="63"/>
      <c r="I712" s="63"/>
      <c r="J712" s="63"/>
      <c r="K712" s="63"/>
      <c r="L712" s="63"/>
      <c r="M712" s="63"/>
      <c r="N712" s="63"/>
      <c r="O712" s="63"/>
      <c r="P712" s="63"/>
      <c r="Q712" s="121" t="str" cm="1">
        <f t="array" ref="Q712">IF(COUNTA(G712:P712)=0,"",_xlfn.IFS((COUNTIF(G712:P712,"Y")+COUNTIF(G712:P712,"N/A"))=10,"Gold",(COUNTIF(G712:N712,"Y")+COUNTIF(G712:N712,"N/A"))=8,"Silver",COUNTIF(G712:J712,"Y")+COUNTIF(G712:J712,"N/A")=4,"Bronze",(COUNTIF(G712:J712,"Y")+COUNTIF(G712:J712,"N/A"))&lt;4,"Single Use"))</f>
        <v/>
      </c>
      <c r="R712" s="65"/>
      <c r="S712" s="66"/>
      <c r="T712" s="67"/>
      <c r="U712" s="67"/>
    </row>
    <row r="713" spans="1:21" ht="24.95" customHeight="1">
      <c r="A713" s="60"/>
      <c r="B713" s="61"/>
      <c r="C713" s="61"/>
      <c r="D713" s="61"/>
      <c r="E713" s="63"/>
      <c r="F713" s="76"/>
      <c r="G713" s="63"/>
      <c r="H713" s="63"/>
      <c r="I713" s="63"/>
      <c r="J713" s="63"/>
      <c r="K713" s="63"/>
      <c r="L713" s="63"/>
      <c r="M713" s="63"/>
      <c r="N713" s="63"/>
      <c r="O713" s="63"/>
      <c r="P713" s="63"/>
      <c r="Q713" s="121" t="str" cm="1">
        <f t="array" ref="Q713">IF(COUNTA(G713:P713)=0,"",_xlfn.IFS((COUNTIF(G713:P713,"Y")+COUNTIF(G713:P713,"N/A"))=10,"Gold",(COUNTIF(G713:N713,"Y")+COUNTIF(G713:N713,"N/A"))=8,"Silver",COUNTIF(G713:J713,"Y")+COUNTIF(G713:J713,"N/A")=4,"Bronze",(COUNTIF(G713:J713,"Y")+COUNTIF(G713:J713,"N/A"))&lt;4,"Single Use"))</f>
        <v/>
      </c>
      <c r="R713" s="65"/>
      <c r="S713" s="66"/>
      <c r="T713" s="67"/>
      <c r="U713" s="67"/>
    </row>
    <row r="714" spans="1:21" ht="24.95" customHeight="1">
      <c r="A714" s="60"/>
      <c r="B714" s="61"/>
      <c r="C714" s="61"/>
      <c r="D714" s="61"/>
      <c r="E714" s="63"/>
      <c r="F714" s="76"/>
      <c r="G714" s="63"/>
      <c r="H714" s="63"/>
      <c r="I714" s="63"/>
      <c r="J714" s="63"/>
      <c r="K714" s="63"/>
      <c r="L714" s="63"/>
      <c r="M714" s="63"/>
      <c r="N714" s="63"/>
      <c r="O714" s="63"/>
      <c r="P714" s="63"/>
      <c r="Q714" s="121" t="str" cm="1">
        <f t="array" ref="Q714">IF(COUNTA(G714:P714)=0,"",_xlfn.IFS((COUNTIF(G714:P714,"Y")+COUNTIF(G714:P714,"N/A"))=10,"Gold",(COUNTIF(G714:N714,"Y")+COUNTIF(G714:N714,"N/A"))=8,"Silver",COUNTIF(G714:J714,"Y")+COUNTIF(G714:J714,"N/A")=4,"Bronze",(COUNTIF(G714:J714,"Y")+COUNTIF(G714:J714,"N/A"))&lt;4,"Single Use"))</f>
        <v/>
      </c>
      <c r="R714" s="65"/>
      <c r="S714" s="66"/>
      <c r="T714" s="67"/>
      <c r="U714" s="67"/>
    </row>
    <row r="715" spans="1:21" ht="24.95" customHeight="1">
      <c r="A715" s="60"/>
      <c r="B715" s="61"/>
      <c r="C715" s="61"/>
      <c r="D715" s="61"/>
      <c r="E715" s="63"/>
      <c r="F715" s="76"/>
      <c r="G715" s="63"/>
      <c r="H715" s="63"/>
      <c r="I715" s="63"/>
      <c r="J715" s="63"/>
      <c r="K715" s="63"/>
      <c r="L715" s="63"/>
      <c r="M715" s="63"/>
      <c r="N715" s="63"/>
      <c r="O715" s="63"/>
      <c r="P715" s="63"/>
      <c r="Q715" s="121" t="str" cm="1">
        <f t="array" ref="Q715">IF(COUNTA(G715:P715)=0,"",_xlfn.IFS((COUNTIF(G715:P715,"Y")+COUNTIF(G715:P715,"N/A"))=10,"Gold",(COUNTIF(G715:N715,"Y")+COUNTIF(G715:N715,"N/A"))=8,"Silver",COUNTIF(G715:J715,"Y")+COUNTIF(G715:J715,"N/A")=4,"Bronze",(COUNTIF(G715:J715,"Y")+COUNTIF(G715:J715,"N/A"))&lt;4,"Single Use"))</f>
        <v/>
      </c>
      <c r="R715" s="65"/>
      <c r="S715" s="66"/>
      <c r="T715" s="67"/>
      <c r="U715" s="67"/>
    </row>
    <row r="716" spans="1:21" ht="24.95" customHeight="1">
      <c r="A716" s="60"/>
      <c r="B716" s="61"/>
      <c r="C716" s="61"/>
      <c r="D716" s="61"/>
      <c r="E716" s="63"/>
      <c r="F716" s="76"/>
      <c r="G716" s="63"/>
      <c r="H716" s="63"/>
      <c r="I716" s="63"/>
      <c r="J716" s="63"/>
      <c r="K716" s="63"/>
      <c r="L716" s="63"/>
      <c r="M716" s="63"/>
      <c r="N716" s="63"/>
      <c r="O716" s="63"/>
      <c r="P716" s="63"/>
      <c r="Q716" s="121" t="str" cm="1">
        <f t="array" ref="Q716">IF(COUNTA(G716:P716)=0,"",_xlfn.IFS((COUNTIF(G716:P716,"Y")+COUNTIF(G716:P716,"N/A"))=10,"Gold",(COUNTIF(G716:N716,"Y")+COUNTIF(G716:N716,"N/A"))=8,"Silver",COUNTIF(G716:J716,"Y")+COUNTIF(G716:J716,"N/A")=4,"Bronze",(COUNTIF(G716:J716,"Y")+COUNTIF(G716:J716,"N/A"))&lt;4,"Single Use"))</f>
        <v/>
      </c>
      <c r="R716" s="65"/>
      <c r="S716" s="66"/>
      <c r="T716" s="67"/>
      <c r="U716" s="67"/>
    </row>
    <row r="717" spans="1:21" ht="24.95" customHeight="1">
      <c r="A717" s="60"/>
      <c r="B717" s="61"/>
      <c r="C717" s="61"/>
      <c r="D717" s="61"/>
      <c r="E717" s="63"/>
      <c r="F717" s="76"/>
      <c r="G717" s="63"/>
      <c r="H717" s="63"/>
      <c r="I717" s="63"/>
      <c r="J717" s="63"/>
      <c r="K717" s="63"/>
      <c r="L717" s="63"/>
      <c r="M717" s="63"/>
      <c r="N717" s="63"/>
      <c r="O717" s="63"/>
      <c r="P717" s="63"/>
      <c r="Q717" s="121" t="str" cm="1">
        <f t="array" ref="Q717">IF(COUNTA(G717:P717)=0,"",_xlfn.IFS((COUNTIF(G717:P717,"Y")+COUNTIF(G717:P717,"N/A"))=10,"Gold",(COUNTIF(G717:N717,"Y")+COUNTIF(G717:N717,"N/A"))=8,"Silver",COUNTIF(G717:J717,"Y")+COUNTIF(G717:J717,"N/A")=4,"Bronze",(COUNTIF(G717:J717,"Y")+COUNTIF(G717:J717,"N/A"))&lt;4,"Single Use"))</f>
        <v/>
      </c>
      <c r="R717" s="65"/>
      <c r="S717" s="66"/>
      <c r="T717" s="67"/>
      <c r="U717" s="67"/>
    </row>
    <row r="718" spans="1:21" ht="24.95" customHeight="1">
      <c r="A718" s="60"/>
      <c r="B718" s="61"/>
      <c r="C718" s="61"/>
      <c r="D718" s="61"/>
      <c r="E718" s="63"/>
      <c r="F718" s="76"/>
      <c r="G718" s="63"/>
      <c r="H718" s="63"/>
      <c r="I718" s="63"/>
      <c r="J718" s="63"/>
      <c r="K718" s="63"/>
      <c r="L718" s="63"/>
      <c r="M718" s="63"/>
      <c r="N718" s="63"/>
      <c r="O718" s="63"/>
      <c r="P718" s="63"/>
      <c r="Q718" s="121" t="str" cm="1">
        <f t="array" ref="Q718">IF(COUNTA(G718:P718)=0,"",_xlfn.IFS((COUNTIF(G718:P718,"Y")+COUNTIF(G718:P718,"N/A"))=10,"Gold",(COUNTIF(G718:N718,"Y")+COUNTIF(G718:N718,"N/A"))=8,"Silver",COUNTIF(G718:J718,"Y")+COUNTIF(G718:J718,"N/A")=4,"Bronze",(COUNTIF(G718:J718,"Y")+COUNTIF(G718:J718,"N/A"))&lt;4,"Single Use"))</f>
        <v/>
      </c>
      <c r="R718" s="65"/>
      <c r="S718" s="66"/>
      <c r="T718" s="67"/>
      <c r="U718" s="67"/>
    </row>
    <row r="719" spans="1:21" ht="24.95" customHeight="1">
      <c r="A719" s="60"/>
      <c r="B719" s="61"/>
      <c r="C719" s="61"/>
      <c r="D719" s="61"/>
      <c r="E719" s="63"/>
      <c r="F719" s="76"/>
      <c r="G719" s="63"/>
      <c r="H719" s="63"/>
      <c r="I719" s="63"/>
      <c r="J719" s="63"/>
      <c r="K719" s="63"/>
      <c r="L719" s="63"/>
      <c r="M719" s="63"/>
      <c r="N719" s="63"/>
      <c r="O719" s="63"/>
      <c r="P719" s="63"/>
      <c r="Q719" s="121" t="str" cm="1">
        <f t="array" ref="Q719">IF(COUNTA(G719:P719)=0,"",_xlfn.IFS((COUNTIF(G719:P719,"Y")+COUNTIF(G719:P719,"N/A"))=10,"Gold",(COUNTIF(G719:N719,"Y")+COUNTIF(G719:N719,"N/A"))=8,"Silver",COUNTIF(G719:J719,"Y")+COUNTIF(G719:J719,"N/A")=4,"Bronze",(COUNTIF(G719:J719,"Y")+COUNTIF(G719:J719,"N/A"))&lt;4,"Single Use"))</f>
        <v/>
      </c>
      <c r="R719" s="65"/>
      <c r="S719" s="66"/>
      <c r="T719" s="67"/>
      <c r="U719" s="67"/>
    </row>
    <row r="720" spans="1:21" ht="24.95" customHeight="1">
      <c r="A720" s="60"/>
      <c r="B720" s="61"/>
      <c r="C720" s="61"/>
      <c r="D720" s="61"/>
      <c r="E720" s="63"/>
      <c r="F720" s="76"/>
      <c r="G720" s="63"/>
      <c r="H720" s="63"/>
      <c r="I720" s="63"/>
      <c r="J720" s="63"/>
      <c r="K720" s="63"/>
      <c r="L720" s="63"/>
      <c r="M720" s="63"/>
      <c r="N720" s="63"/>
      <c r="O720" s="63"/>
      <c r="P720" s="63"/>
      <c r="Q720" s="121" t="str" cm="1">
        <f t="array" ref="Q720">IF(COUNTA(G720:P720)=0,"",_xlfn.IFS((COUNTIF(G720:P720,"Y")+COUNTIF(G720:P720,"N/A"))=10,"Gold",(COUNTIF(G720:N720,"Y")+COUNTIF(G720:N720,"N/A"))=8,"Silver",COUNTIF(G720:J720,"Y")+COUNTIF(G720:J720,"N/A")=4,"Bronze",(COUNTIF(G720:J720,"Y")+COUNTIF(G720:J720,"N/A"))&lt;4,"Single Use"))</f>
        <v/>
      </c>
      <c r="R720" s="65"/>
      <c r="S720" s="66"/>
      <c r="T720" s="67"/>
      <c r="U720" s="67"/>
    </row>
    <row r="721" spans="1:21" ht="24.95" customHeight="1">
      <c r="A721" s="60"/>
      <c r="B721" s="61"/>
      <c r="C721" s="61"/>
      <c r="D721" s="61"/>
      <c r="E721" s="63"/>
      <c r="F721" s="76"/>
      <c r="G721" s="63"/>
      <c r="H721" s="63"/>
      <c r="I721" s="63"/>
      <c r="J721" s="63"/>
      <c r="K721" s="63"/>
      <c r="L721" s="63"/>
      <c r="M721" s="63"/>
      <c r="N721" s="63"/>
      <c r="O721" s="63"/>
      <c r="P721" s="63"/>
      <c r="Q721" s="121" t="str" cm="1">
        <f t="array" ref="Q721">IF(COUNTA(G721:P721)=0,"",_xlfn.IFS((COUNTIF(G721:P721,"Y")+COUNTIF(G721:P721,"N/A"))=10,"Gold",(COUNTIF(G721:N721,"Y")+COUNTIF(G721:N721,"N/A"))=8,"Silver",COUNTIF(G721:J721,"Y")+COUNTIF(G721:J721,"N/A")=4,"Bronze",(COUNTIF(G721:J721,"Y")+COUNTIF(G721:J721,"N/A"))&lt;4,"Single Use"))</f>
        <v/>
      </c>
      <c r="R721" s="65"/>
      <c r="S721" s="66"/>
      <c r="T721" s="67"/>
      <c r="U721" s="67"/>
    </row>
    <row r="722" spans="1:21" ht="24.95" customHeight="1">
      <c r="A722" s="60"/>
      <c r="B722" s="61"/>
      <c r="C722" s="61"/>
      <c r="D722" s="61"/>
      <c r="E722" s="63"/>
      <c r="F722" s="76"/>
      <c r="G722" s="63"/>
      <c r="H722" s="63"/>
      <c r="I722" s="63"/>
      <c r="J722" s="63"/>
      <c r="K722" s="63"/>
      <c r="L722" s="63"/>
      <c r="M722" s="63"/>
      <c r="N722" s="63"/>
      <c r="O722" s="63"/>
      <c r="P722" s="63"/>
      <c r="Q722" s="121" t="str" cm="1">
        <f t="array" ref="Q722">IF(COUNTA(G722:P722)=0,"",_xlfn.IFS((COUNTIF(G722:P722,"Y")+COUNTIF(G722:P722,"N/A"))=10,"Gold",(COUNTIF(G722:N722,"Y")+COUNTIF(G722:N722,"N/A"))=8,"Silver",COUNTIF(G722:J722,"Y")+COUNTIF(G722:J722,"N/A")=4,"Bronze",(COUNTIF(G722:J722,"Y")+COUNTIF(G722:J722,"N/A"))&lt;4,"Single Use"))</f>
        <v/>
      </c>
      <c r="R722" s="65"/>
      <c r="S722" s="66"/>
      <c r="T722" s="67"/>
      <c r="U722" s="67"/>
    </row>
    <row r="723" spans="1:21" ht="24.95" customHeight="1">
      <c r="A723" s="60"/>
      <c r="B723" s="61"/>
      <c r="C723" s="61"/>
      <c r="D723" s="61"/>
      <c r="E723" s="63"/>
      <c r="F723" s="76"/>
      <c r="G723" s="63"/>
      <c r="H723" s="63"/>
      <c r="I723" s="63"/>
      <c r="J723" s="63"/>
      <c r="K723" s="63"/>
      <c r="L723" s="63"/>
      <c r="M723" s="63"/>
      <c r="N723" s="63"/>
      <c r="O723" s="63"/>
      <c r="P723" s="63"/>
      <c r="Q723" s="121" t="str" cm="1">
        <f t="array" ref="Q723">IF(COUNTA(G723:P723)=0,"",_xlfn.IFS((COUNTIF(G723:P723,"Y")+COUNTIF(G723:P723,"N/A"))=10,"Gold",(COUNTIF(G723:N723,"Y")+COUNTIF(G723:N723,"N/A"))=8,"Silver",COUNTIF(G723:J723,"Y")+COUNTIF(G723:J723,"N/A")=4,"Bronze",(COUNTIF(G723:J723,"Y")+COUNTIF(G723:J723,"N/A"))&lt;4,"Single Use"))</f>
        <v/>
      </c>
      <c r="R723" s="65"/>
      <c r="S723" s="66"/>
      <c r="T723" s="67"/>
      <c r="U723" s="67"/>
    </row>
    <row r="724" spans="1:21" ht="24.95" customHeight="1">
      <c r="A724" s="60"/>
      <c r="B724" s="61"/>
      <c r="C724" s="61"/>
      <c r="D724" s="61"/>
      <c r="E724" s="63"/>
      <c r="F724" s="76"/>
      <c r="G724" s="63"/>
      <c r="H724" s="63"/>
      <c r="I724" s="63"/>
      <c r="J724" s="63"/>
      <c r="K724" s="63"/>
      <c r="L724" s="63"/>
      <c r="M724" s="63"/>
      <c r="N724" s="63"/>
      <c r="O724" s="63"/>
      <c r="P724" s="63"/>
      <c r="Q724" s="121" t="str" cm="1">
        <f t="array" ref="Q724">IF(COUNTA(G724:P724)=0,"",_xlfn.IFS((COUNTIF(G724:P724,"Y")+COUNTIF(G724:P724,"N/A"))=10,"Gold",(COUNTIF(G724:N724,"Y")+COUNTIF(G724:N724,"N/A"))=8,"Silver",COUNTIF(G724:J724,"Y")+COUNTIF(G724:J724,"N/A")=4,"Bronze",(COUNTIF(G724:J724,"Y")+COUNTIF(G724:J724,"N/A"))&lt;4,"Single Use"))</f>
        <v/>
      </c>
      <c r="R724" s="65"/>
      <c r="S724" s="66"/>
      <c r="T724" s="67"/>
      <c r="U724" s="67"/>
    </row>
    <row r="725" spans="1:21" ht="24.95" customHeight="1">
      <c r="A725" s="60"/>
      <c r="B725" s="61"/>
      <c r="C725" s="61"/>
      <c r="D725" s="61"/>
      <c r="E725" s="63"/>
      <c r="F725" s="76"/>
      <c r="G725" s="63"/>
      <c r="H725" s="63"/>
      <c r="I725" s="63"/>
      <c r="J725" s="63"/>
      <c r="K725" s="63"/>
      <c r="L725" s="63"/>
      <c r="M725" s="63"/>
      <c r="N725" s="63"/>
      <c r="O725" s="63"/>
      <c r="P725" s="63"/>
      <c r="Q725" s="121" t="str" cm="1">
        <f t="array" ref="Q725">IF(COUNTA(G725:P725)=0,"",_xlfn.IFS((COUNTIF(G725:P725,"Y")+COUNTIF(G725:P725,"N/A"))=10,"Gold",(COUNTIF(G725:N725,"Y")+COUNTIF(G725:N725,"N/A"))=8,"Silver",COUNTIF(G725:J725,"Y")+COUNTIF(G725:J725,"N/A")=4,"Bronze",(COUNTIF(G725:J725,"Y")+COUNTIF(G725:J725,"N/A"))&lt;4,"Single Use"))</f>
        <v/>
      </c>
      <c r="R725" s="65"/>
      <c r="S725" s="66"/>
      <c r="T725" s="67"/>
      <c r="U725" s="67"/>
    </row>
    <row r="726" spans="1:21" ht="24.95" customHeight="1">
      <c r="A726" s="60"/>
      <c r="B726" s="61"/>
      <c r="C726" s="61"/>
      <c r="D726" s="61"/>
      <c r="E726" s="63"/>
      <c r="F726" s="76"/>
      <c r="G726" s="63"/>
      <c r="H726" s="63"/>
      <c r="I726" s="63"/>
      <c r="J726" s="63"/>
      <c r="K726" s="63"/>
      <c r="L726" s="63"/>
      <c r="M726" s="63"/>
      <c r="N726" s="63"/>
      <c r="O726" s="63"/>
      <c r="P726" s="63"/>
      <c r="Q726" s="121" t="str" cm="1">
        <f t="array" ref="Q726">IF(COUNTA(G726:P726)=0,"",_xlfn.IFS((COUNTIF(G726:P726,"Y")+COUNTIF(G726:P726,"N/A"))=10,"Gold",(COUNTIF(G726:N726,"Y")+COUNTIF(G726:N726,"N/A"))=8,"Silver",COUNTIF(G726:J726,"Y")+COUNTIF(G726:J726,"N/A")=4,"Bronze",(COUNTIF(G726:J726,"Y")+COUNTIF(G726:J726,"N/A"))&lt;4,"Single Use"))</f>
        <v/>
      </c>
      <c r="R726" s="65"/>
      <c r="S726" s="66"/>
      <c r="T726" s="67"/>
      <c r="U726" s="67"/>
    </row>
    <row r="727" spans="1:21" ht="24.95" customHeight="1">
      <c r="A727" s="60"/>
      <c r="B727" s="61"/>
      <c r="C727" s="61"/>
      <c r="D727" s="61"/>
      <c r="E727" s="63"/>
      <c r="F727" s="76"/>
      <c r="G727" s="63"/>
      <c r="H727" s="63"/>
      <c r="I727" s="63"/>
      <c r="J727" s="63"/>
      <c r="K727" s="63"/>
      <c r="L727" s="63"/>
      <c r="M727" s="63"/>
      <c r="N727" s="63"/>
      <c r="O727" s="63"/>
      <c r="P727" s="63"/>
      <c r="Q727" s="121" t="str" cm="1">
        <f t="array" ref="Q727">IF(COUNTA(G727:P727)=0,"",_xlfn.IFS((COUNTIF(G727:P727,"Y")+COUNTIF(G727:P727,"N/A"))=10,"Gold",(COUNTIF(G727:N727,"Y")+COUNTIF(G727:N727,"N/A"))=8,"Silver",COUNTIF(G727:J727,"Y")+COUNTIF(G727:J727,"N/A")=4,"Bronze",(COUNTIF(G727:J727,"Y")+COUNTIF(G727:J727,"N/A"))&lt;4,"Single Use"))</f>
        <v/>
      </c>
      <c r="R727" s="65"/>
      <c r="S727" s="66"/>
      <c r="T727" s="67"/>
      <c r="U727" s="67"/>
    </row>
    <row r="728" spans="1:21" ht="24.95" customHeight="1">
      <c r="A728" s="60"/>
      <c r="B728" s="61"/>
      <c r="C728" s="61"/>
      <c r="D728" s="61"/>
      <c r="E728" s="63"/>
      <c r="F728" s="76"/>
      <c r="G728" s="63"/>
      <c r="H728" s="63"/>
      <c r="I728" s="63"/>
      <c r="J728" s="63"/>
      <c r="K728" s="63"/>
      <c r="L728" s="63"/>
      <c r="M728" s="63"/>
      <c r="N728" s="63"/>
      <c r="O728" s="63"/>
      <c r="P728" s="63"/>
      <c r="Q728" s="121" t="str" cm="1">
        <f t="array" ref="Q728">IF(COUNTA(G728:P728)=0,"",_xlfn.IFS((COUNTIF(G728:P728,"Y")+COUNTIF(G728:P728,"N/A"))=10,"Gold",(COUNTIF(G728:N728,"Y")+COUNTIF(G728:N728,"N/A"))=8,"Silver",COUNTIF(G728:J728,"Y")+COUNTIF(G728:J728,"N/A")=4,"Bronze",(COUNTIF(G728:J728,"Y")+COUNTIF(G728:J728,"N/A"))&lt;4,"Single Use"))</f>
        <v/>
      </c>
      <c r="R728" s="65"/>
      <c r="S728" s="66"/>
      <c r="T728" s="67"/>
      <c r="U728" s="67"/>
    </row>
    <row r="729" spans="1:21" ht="24.95" customHeight="1">
      <c r="A729" s="60"/>
      <c r="B729" s="61"/>
      <c r="C729" s="61"/>
      <c r="D729" s="61"/>
      <c r="E729" s="63"/>
      <c r="F729" s="76"/>
      <c r="G729" s="63"/>
      <c r="H729" s="63"/>
      <c r="I729" s="63"/>
      <c r="J729" s="63"/>
      <c r="K729" s="63"/>
      <c r="L729" s="63"/>
      <c r="M729" s="63"/>
      <c r="N729" s="63"/>
      <c r="O729" s="63"/>
      <c r="P729" s="63"/>
      <c r="Q729" s="121" t="str" cm="1">
        <f t="array" ref="Q729">IF(COUNTA(G729:P729)=0,"",_xlfn.IFS((COUNTIF(G729:P729,"Y")+COUNTIF(G729:P729,"N/A"))=10,"Gold",(COUNTIF(G729:N729,"Y")+COUNTIF(G729:N729,"N/A"))=8,"Silver",COUNTIF(G729:J729,"Y")+COUNTIF(G729:J729,"N/A")=4,"Bronze",(COUNTIF(G729:J729,"Y")+COUNTIF(G729:J729,"N/A"))&lt;4,"Single Use"))</f>
        <v/>
      </c>
      <c r="R729" s="65"/>
      <c r="S729" s="66"/>
      <c r="T729" s="67"/>
      <c r="U729" s="67"/>
    </row>
    <row r="730" spans="1:21" ht="24.95" customHeight="1">
      <c r="A730" s="60"/>
      <c r="B730" s="61"/>
      <c r="C730" s="61"/>
      <c r="D730" s="61"/>
      <c r="E730" s="63"/>
      <c r="F730" s="76"/>
      <c r="G730" s="63"/>
      <c r="H730" s="63"/>
      <c r="I730" s="63"/>
      <c r="J730" s="63"/>
      <c r="K730" s="63"/>
      <c r="L730" s="63"/>
      <c r="M730" s="63"/>
      <c r="N730" s="63"/>
      <c r="O730" s="63"/>
      <c r="P730" s="63"/>
      <c r="Q730" s="121" t="str" cm="1">
        <f t="array" ref="Q730">IF(COUNTA(G730:P730)=0,"",_xlfn.IFS((COUNTIF(G730:P730,"Y")+COUNTIF(G730:P730,"N/A"))=10,"Gold",(COUNTIF(G730:N730,"Y")+COUNTIF(G730:N730,"N/A"))=8,"Silver",COUNTIF(G730:J730,"Y")+COUNTIF(G730:J730,"N/A")=4,"Bronze",(COUNTIF(G730:J730,"Y")+COUNTIF(G730:J730,"N/A"))&lt;4,"Single Use"))</f>
        <v/>
      </c>
      <c r="R730" s="65"/>
      <c r="S730" s="66"/>
      <c r="T730" s="67"/>
      <c r="U730" s="67"/>
    </row>
    <row r="731" spans="1:21" ht="24.95" customHeight="1">
      <c r="A731" s="60"/>
      <c r="B731" s="61"/>
      <c r="C731" s="61"/>
      <c r="D731" s="61"/>
      <c r="E731" s="63"/>
      <c r="F731" s="76"/>
      <c r="G731" s="63"/>
      <c r="H731" s="63"/>
      <c r="I731" s="63"/>
      <c r="J731" s="63"/>
      <c r="K731" s="63"/>
      <c r="L731" s="63"/>
      <c r="M731" s="63"/>
      <c r="N731" s="63"/>
      <c r="O731" s="63"/>
      <c r="P731" s="63"/>
      <c r="Q731" s="121" t="str" cm="1">
        <f t="array" ref="Q731">IF(COUNTA(G731:P731)=0,"",_xlfn.IFS((COUNTIF(G731:P731,"Y")+COUNTIF(G731:P731,"N/A"))=10,"Gold",(COUNTIF(G731:N731,"Y")+COUNTIF(G731:N731,"N/A"))=8,"Silver",COUNTIF(G731:J731,"Y")+COUNTIF(G731:J731,"N/A")=4,"Bronze",(COUNTIF(G731:J731,"Y")+COUNTIF(G731:J731,"N/A"))&lt;4,"Single Use"))</f>
        <v/>
      </c>
      <c r="R731" s="65"/>
      <c r="S731" s="66"/>
      <c r="T731" s="67"/>
      <c r="U731" s="67"/>
    </row>
    <row r="732" spans="1:21" ht="24.95" customHeight="1">
      <c r="A732" s="60"/>
      <c r="B732" s="61"/>
      <c r="C732" s="61"/>
      <c r="D732" s="61"/>
      <c r="E732" s="63"/>
      <c r="F732" s="76"/>
      <c r="G732" s="63"/>
      <c r="H732" s="63"/>
      <c r="I732" s="63"/>
      <c r="J732" s="63"/>
      <c r="K732" s="63"/>
      <c r="L732" s="63"/>
      <c r="M732" s="63"/>
      <c r="N732" s="63"/>
      <c r="O732" s="63"/>
      <c r="P732" s="63"/>
      <c r="Q732" s="121" t="str" cm="1">
        <f t="array" ref="Q732">IF(COUNTA(G732:P732)=0,"",_xlfn.IFS((COUNTIF(G732:P732,"Y")+COUNTIF(G732:P732,"N/A"))=10,"Gold",(COUNTIF(G732:N732,"Y")+COUNTIF(G732:N732,"N/A"))=8,"Silver",COUNTIF(G732:J732,"Y")+COUNTIF(G732:J732,"N/A")=4,"Bronze",(COUNTIF(G732:J732,"Y")+COUNTIF(G732:J732,"N/A"))&lt;4,"Single Use"))</f>
        <v/>
      </c>
      <c r="R732" s="65"/>
      <c r="S732" s="66"/>
      <c r="T732" s="67"/>
      <c r="U732" s="67"/>
    </row>
    <row r="733" spans="1:21" ht="24.95" customHeight="1">
      <c r="A733" s="60"/>
      <c r="B733" s="61"/>
      <c r="C733" s="61"/>
      <c r="D733" s="61"/>
      <c r="E733" s="63"/>
      <c r="F733" s="76"/>
      <c r="G733" s="63"/>
      <c r="H733" s="63"/>
      <c r="I733" s="63"/>
      <c r="J733" s="63"/>
      <c r="K733" s="63"/>
      <c r="L733" s="63"/>
      <c r="M733" s="63"/>
      <c r="N733" s="63"/>
      <c r="O733" s="63"/>
      <c r="P733" s="63"/>
      <c r="Q733" s="121" t="str" cm="1">
        <f t="array" ref="Q733">IF(COUNTA(G733:P733)=0,"",_xlfn.IFS((COUNTIF(G733:P733,"Y")+COUNTIF(G733:P733,"N/A"))=10,"Gold",(COUNTIF(G733:N733,"Y")+COUNTIF(G733:N733,"N/A"))=8,"Silver",COUNTIF(G733:J733,"Y")+COUNTIF(G733:J733,"N/A")=4,"Bronze",(COUNTIF(G733:J733,"Y")+COUNTIF(G733:J733,"N/A"))&lt;4,"Single Use"))</f>
        <v/>
      </c>
      <c r="R733" s="65"/>
      <c r="S733" s="66"/>
      <c r="T733" s="67"/>
      <c r="U733" s="67"/>
    </row>
    <row r="734" spans="1:21" ht="24.95" customHeight="1">
      <c r="A734" s="60"/>
      <c r="B734" s="61"/>
      <c r="C734" s="61"/>
      <c r="D734" s="61"/>
      <c r="E734" s="63"/>
      <c r="F734" s="76"/>
      <c r="G734" s="63"/>
      <c r="H734" s="63"/>
      <c r="I734" s="63"/>
      <c r="J734" s="63"/>
      <c r="K734" s="63"/>
      <c r="L734" s="63"/>
      <c r="M734" s="63"/>
      <c r="N734" s="63"/>
      <c r="O734" s="63"/>
      <c r="P734" s="63"/>
      <c r="Q734" s="121" t="str" cm="1">
        <f t="array" ref="Q734">IF(COUNTA(G734:P734)=0,"",_xlfn.IFS((COUNTIF(G734:P734,"Y")+COUNTIF(G734:P734,"N/A"))=10,"Gold",(COUNTIF(G734:N734,"Y")+COUNTIF(G734:N734,"N/A"))=8,"Silver",COUNTIF(G734:J734,"Y")+COUNTIF(G734:J734,"N/A")=4,"Bronze",(COUNTIF(G734:J734,"Y")+COUNTIF(G734:J734,"N/A"))&lt;4,"Single Use"))</f>
        <v/>
      </c>
      <c r="R734" s="65"/>
      <c r="S734" s="66"/>
      <c r="T734" s="67"/>
      <c r="U734" s="67"/>
    </row>
    <row r="735" spans="1:21" ht="24.95" customHeight="1">
      <c r="A735" s="60"/>
      <c r="B735" s="61"/>
      <c r="C735" s="61"/>
      <c r="D735" s="61"/>
      <c r="E735" s="63"/>
      <c r="F735" s="76"/>
      <c r="G735" s="63"/>
      <c r="H735" s="63"/>
      <c r="I735" s="63"/>
      <c r="J735" s="63"/>
      <c r="K735" s="63"/>
      <c r="L735" s="63"/>
      <c r="M735" s="63"/>
      <c r="N735" s="63"/>
      <c r="O735" s="63"/>
      <c r="P735" s="63"/>
      <c r="Q735" s="121" t="str" cm="1">
        <f t="array" ref="Q735">IF(COUNTA(G735:P735)=0,"",_xlfn.IFS((COUNTIF(G735:P735,"Y")+COUNTIF(G735:P735,"N/A"))=10,"Gold",(COUNTIF(G735:N735,"Y")+COUNTIF(G735:N735,"N/A"))=8,"Silver",COUNTIF(G735:J735,"Y")+COUNTIF(G735:J735,"N/A")=4,"Bronze",(COUNTIF(G735:J735,"Y")+COUNTIF(G735:J735,"N/A"))&lt;4,"Single Use"))</f>
        <v/>
      </c>
      <c r="R735" s="65"/>
      <c r="S735" s="66"/>
      <c r="T735" s="67"/>
      <c r="U735" s="67"/>
    </row>
    <row r="736" spans="1:21" ht="24.95" customHeight="1">
      <c r="A736" s="60"/>
      <c r="B736" s="61"/>
      <c r="C736" s="61"/>
      <c r="D736" s="61"/>
      <c r="E736" s="63"/>
      <c r="F736" s="76"/>
      <c r="G736" s="63"/>
      <c r="H736" s="63"/>
      <c r="I736" s="63"/>
      <c r="J736" s="63"/>
      <c r="K736" s="63"/>
      <c r="L736" s="63"/>
      <c r="M736" s="63"/>
      <c r="N736" s="63"/>
      <c r="O736" s="63"/>
      <c r="P736" s="63"/>
      <c r="Q736" s="121" t="str" cm="1">
        <f t="array" ref="Q736">IF(COUNTA(G736:P736)=0,"",_xlfn.IFS((COUNTIF(G736:P736,"Y")+COUNTIF(G736:P736,"N/A"))=10,"Gold",(COUNTIF(G736:N736,"Y")+COUNTIF(G736:N736,"N/A"))=8,"Silver",COUNTIF(G736:J736,"Y")+COUNTIF(G736:J736,"N/A")=4,"Bronze",(COUNTIF(G736:J736,"Y")+COUNTIF(G736:J736,"N/A"))&lt;4,"Single Use"))</f>
        <v/>
      </c>
      <c r="R736" s="65"/>
      <c r="S736" s="66"/>
      <c r="T736" s="67"/>
      <c r="U736" s="67"/>
    </row>
    <row r="737" spans="1:21" ht="24.95" customHeight="1">
      <c r="A737" s="60"/>
      <c r="B737" s="61"/>
      <c r="C737" s="61"/>
      <c r="D737" s="61"/>
      <c r="E737" s="63"/>
      <c r="F737" s="76"/>
      <c r="G737" s="63"/>
      <c r="H737" s="63"/>
      <c r="I737" s="63"/>
      <c r="J737" s="63"/>
      <c r="K737" s="63"/>
      <c r="L737" s="63"/>
      <c r="M737" s="63"/>
      <c r="N737" s="63"/>
      <c r="O737" s="63"/>
      <c r="P737" s="63"/>
      <c r="Q737" s="121" t="str" cm="1">
        <f t="array" ref="Q737">IF(COUNTA(G737:P737)=0,"",_xlfn.IFS((COUNTIF(G737:P737,"Y")+COUNTIF(G737:P737,"N/A"))=10,"Gold",(COUNTIF(G737:N737,"Y")+COUNTIF(G737:N737,"N/A"))=8,"Silver",COUNTIF(G737:J737,"Y")+COUNTIF(G737:J737,"N/A")=4,"Bronze",(COUNTIF(G737:J737,"Y")+COUNTIF(G737:J737,"N/A"))&lt;4,"Single Use"))</f>
        <v/>
      </c>
      <c r="R737" s="65"/>
      <c r="S737" s="66"/>
      <c r="T737" s="67"/>
      <c r="U737" s="67"/>
    </row>
    <row r="738" spans="1:21" ht="24.95" customHeight="1">
      <c r="A738" s="60"/>
      <c r="B738" s="61"/>
      <c r="C738" s="61"/>
      <c r="D738" s="61"/>
      <c r="E738" s="63"/>
      <c r="F738" s="76"/>
      <c r="G738" s="63"/>
      <c r="H738" s="63"/>
      <c r="I738" s="63"/>
      <c r="J738" s="63"/>
      <c r="K738" s="63"/>
      <c r="L738" s="63"/>
      <c r="M738" s="63"/>
      <c r="N738" s="63"/>
      <c r="O738" s="63"/>
      <c r="P738" s="63"/>
      <c r="Q738" s="121" t="str" cm="1">
        <f t="array" ref="Q738">IF(COUNTA(G738:P738)=0,"",_xlfn.IFS((COUNTIF(G738:P738,"Y")+COUNTIF(G738:P738,"N/A"))=10,"Gold",(COUNTIF(G738:N738,"Y")+COUNTIF(G738:N738,"N/A"))=8,"Silver",COUNTIF(G738:J738,"Y")+COUNTIF(G738:J738,"N/A")=4,"Bronze",(COUNTIF(G738:J738,"Y")+COUNTIF(G738:J738,"N/A"))&lt;4,"Single Use"))</f>
        <v/>
      </c>
      <c r="R738" s="65"/>
      <c r="S738" s="66"/>
      <c r="T738" s="67"/>
      <c r="U738" s="67"/>
    </row>
    <row r="739" spans="1:21" ht="24.95" customHeight="1">
      <c r="A739" s="60"/>
      <c r="B739" s="61"/>
      <c r="C739" s="61"/>
      <c r="D739" s="61"/>
      <c r="E739" s="63"/>
      <c r="F739" s="76"/>
      <c r="G739" s="63"/>
      <c r="H739" s="63"/>
      <c r="I739" s="63"/>
      <c r="J739" s="63"/>
      <c r="K739" s="63"/>
      <c r="L739" s="63"/>
      <c r="M739" s="63"/>
      <c r="N739" s="63"/>
      <c r="O739" s="63"/>
      <c r="P739" s="63"/>
      <c r="Q739" s="121" t="str" cm="1">
        <f t="array" ref="Q739">IF(COUNTA(G739:P739)=0,"",_xlfn.IFS((COUNTIF(G739:P739,"Y")+COUNTIF(G739:P739,"N/A"))=10,"Gold",(COUNTIF(G739:N739,"Y")+COUNTIF(G739:N739,"N/A"))=8,"Silver",COUNTIF(G739:J739,"Y")+COUNTIF(G739:J739,"N/A")=4,"Bronze",(COUNTIF(G739:J739,"Y")+COUNTIF(G739:J739,"N/A"))&lt;4,"Single Use"))</f>
        <v/>
      </c>
      <c r="R739" s="65"/>
      <c r="S739" s="66"/>
      <c r="T739" s="67"/>
      <c r="U739" s="67"/>
    </row>
    <row r="740" spans="1:21" ht="24.95" customHeight="1">
      <c r="A740" s="60"/>
      <c r="B740" s="61"/>
      <c r="C740" s="61"/>
      <c r="D740" s="61"/>
      <c r="E740" s="63"/>
      <c r="F740" s="76"/>
      <c r="G740" s="63"/>
      <c r="H740" s="63"/>
      <c r="I740" s="63"/>
      <c r="J740" s="63"/>
      <c r="K740" s="63"/>
      <c r="L740" s="63"/>
      <c r="M740" s="63"/>
      <c r="N740" s="63"/>
      <c r="O740" s="63"/>
      <c r="P740" s="63"/>
      <c r="Q740" s="121" t="str" cm="1">
        <f t="array" ref="Q740">IF(COUNTA(G740:P740)=0,"",_xlfn.IFS((COUNTIF(G740:P740,"Y")+COUNTIF(G740:P740,"N/A"))=10,"Gold",(COUNTIF(G740:N740,"Y")+COUNTIF(G740:N740,"N/A"))=8,"Silver",COUNTIF(G740:J740,"Y")+COUNTIF(G740:J740,"N/A")=4,"Bronze",(COUNTIF(G740:J740,"Y")+COUNTIF(G740:J740,"N/A"))&lt;4,"Single Use"))</f>
        <v/>
      </c>
      <c r="R740" s="65"/>
      <c r="S740" s="66"/>
      <c r="T740" s="67"/>
      <c r="U740" s="67"/>
    </row>
    <row r="741" spans="1:21" ht="24.95" customHeight="1">
      <c r="A741" s="60"/>
      <c r="B741" s="61"/>
      <c r="C741" s="61"/>
      <c r="D741" s="61"/>
      <c r="E741" s="63"/>
      <c r="F741" s="76"/>
      <c r="G741" s="63"/>
      <c r="H741" s="63"/>
      <c r="I741" s="63"/>
      <c r="J741" s="63"/>
      <c r="K741" s="63"/>
      <c r="L741" s="63"/>
      <c r="M741" s="63"/>
      <c r="N741" s="63"/>
      <c r="O741" s="63"/>
      <c r="P741" s="63"/>
      <c r="Q741" s="121" t="str" cm="1">
        <f t="array" ref="Q741">IF(COUNTA(G741:P741)=0,"",_xlfn.IFS((COUNTIF(G741:P741,"Y")+COUNTIF(G741:P741,"N/A"))=10,"Gold",(COUNTIF(G741:N741,"Y")+COUNTIF(G741:N741,"N/A"))=8,"Silver",COUNTIF(G741:J741,"Y")+COUNTIF(G741:J741,"N/A")=4,"Bronze",(COUNTIF(G741:J741,"Y")+COUNTIF(G741:J741,"N/A"))&lt;4,"Single Use"))</f>
        <v/>
      </c>
      <c r="R741" s="65"/>
      <c r="S741" s="66"/>
      <c r="T741" s="67"/>
      <c r="U741" s="67"/>
    </row>
    <row r="742" spans="1:21" ht="24.95" customHeight="1">
      <c r="A742" s="60"/>
      <c r="B742" s="61"/>
      <c r="C742" s="61"/>
      <c r="D742" s="61"/>
      <c r="E742" s="63"/>
      <c r="F742" s="76"/>
      <c r="G742" s="63"/>
      <c r="H742" s="63"/>
      <c r="I742" s="63"/>
      <c r="J742" s="63"/>
      <c r="K742" s="63"/>
      <c r="L742" s="63"/>
      <c r="M742" s="63"/>
      <c r="N742" s="63"/>
      <c r="O742" s="63"/>
      <c r="P742" s="63"/>
      <c r="Q742" s="121" t="str" cm="1">
        <f t="array" ref="Q742">IF(COUNTA(G742:P742)=0,"",_xlfn.IFS((COUNTIF(G742:P742,"Y")+COUNTIF(G742:P742,"N/A"))=10,"Gold",(COUNTIF(G742:N742,"Y")+COUNTIF(G742:N742,"N/A"))=8,"Silver",COUNTIF(G742:J742,"Y")+COUNTIF(G742:J742,"N/A")=4,"Bronze",(COUNTIF(G742:J742,"Y")+COUNTIF(G742:J742,"N/A"))&lt;4,"Single Use"))</f>
        <v/>
      </c>
      <c r="R742" s="65"/>
      <c r="S742" s="66"/>
      <c r="T742" s="67"/>
      <c r="U742" s="67"/>
    </row>
    <row r="743" spans="1:21" ht="24.95" customHeight="1">
      <c r="A743" s="60"/>
      <c r="B743" s="61"/>
      <c r="C743" s="61"/>
      <c r="D743" s="61"/>
      <c r="E743" s="63"/>
      <c r="F743" s="76"/>
      <c r="G743" s="63"/>
      <c r="H743" s="63"/>
      <c r="I743" s="63"/>
      <c r="J743" s="63"/>
      <c r="K743" s="63"/>
      <c r="L743" s="63"/>
      <c r="M743" s="63"/>
      <c r="N743" s="63"/>
      <c r="O743" s="63"/>
      <c r="P743" s="63"/>
      <c r="Q743" s="121" t="str" cm="1">
        <f t="array" ref="Q743">IF(COUNTA(G743:P743)=0,"",_xlfn.IFS((COUNTIF(G743:P743,"Y")+COUNTIF(G743:P743,"N/A"))=10,"Gold",(COUNTIF(G743:N743,"Y")+COUNTIF(G743:N743,"N/A"))=8,"Silver",COUNTIF(G743:J743,"Y")+COUNTIF(G743:J743,"N/A")=4,"Bronze",(COUNTIF(G743:J743,"Y")+COUNTIF(G743:J743,"N/A"))&lt;4,"Single Use"))</f>
        <v/>
      </c>
      <c r="R743" s="65"/>
      <c r="S743" s="66"/>
      <c r="T743" s="67"/>
      <c r="U743" s="67"/>
    </row>
    <row r="744" spans="1:21" ht="24.95" customHeight="1">
      <c r="A744" s="60"/>
      <c r="B744" s="61"/>
      <c r="C744" s="61"/>
      <c r="D744" s="61"/>
      <c r="E744" s="63"/>
      <c r="F744" s="76"/>
      <c r="G744" s="63"/>
      <c r="H744" s="63"/>
      <c r="I744" s="63"/>
      <c r="J744" s="63"/>
      <c r="K744" s="63"/>
      <c r="L744" s="63"/>
      <c r="M744" s="63"/>
      <c r="N744" s="63"/>
      <c r="O744" s="63"/>
      <c r="P744" s="63"/>
      <c r="Q744" s="121" t="str" cm="1">
        <f t="array" ref="Q744">IF(COUNTA(G744:P744)=0,"",_xlfn.IFS((COUNTIF(G744:P744,"Y")+COUNTIF(G744:P744,"N/A"))=10,"Gold",(COUNTIF(G744:N744,"Y")+COUNTIF(G744:N744,"N/A"))=8,"Silver",COUNTIF(G744:J744,"Y")+COUNTIF(G744:J744,"N/A")=4,"Bronze",(COUNTIF(G744:J744,"Y")+COUNTIF(G744:J744,"N/A"))&lt;4,"Single Use"))</f>
        <v/>
      </c>
      <c r="R744" s="65"/>
      <c r="S744" s="66"/>
      <c r="T744" s="67"/>
      <c r="U744" s="67"/>
    </row>
    <row r="745" spans="1:21" ht="24.95" customHeight="1">
      <c r="A745" s="60"/>
      <c r="B745" s="61"/>
      <c r="C745" s="61"/>
      <c r="D745" s="61"/>
      <c r="E745" s="63"/>
      <c r="F745" s="76"/>
      <c r="G745" s="63"/>
      <c r="H745" s="63"/>
      <c r="I745" s="63"/>
      <c r="J745" s="63"/>
      <c r="K745" s="63"/>
      <c r="L745" s="63"/>
      <c r="M745" s="63"/>
      <c r="N745" s="63"/>
      <c r="O745" s="63"/>
      <c r="P745" s="63"/>
      <c r="Q745" s="121" t="str" cm="1">
        <f t="array" ref="Q745">IF(COUNTA(G745:P745)=0,"",_xlfn.IFS((COUNTIF(G745:P745,"Y")+COUNTIF(G745:P745,"N/A"))=10,"Gold",(COUNTIF(G745:N745,"Y")+COUNTIF(G745:N745,"N/A"))=8,"Silver",COUNTIF(G745:J745,"Y")+COUNTIF(G745:J745,"N/A")=4,"Bronze",(COUNTIF(G745:J745,"Y")+COUNTIF(G745:J745,"N/A"))&lt;4,"Single Use"))</f>
        <v/>
      </c>
      <c r="R745" s="65"/>
      <c r="S745" s="66"/>
      <c r="T745" s="67"/>
      <c r="U745" s="67"/>
    </row>
    <row r="746" spans="1:21" ht="24.95" customHeight="1">
      <c r="A746" s="60"/>
      <c r="B746" s="61"/>
      <c r="C746" s="61"/>
      <c r="D746" s="61"/>
      <c r="E746" s="63"/>
      <c r="F746" s="76"/>
      <c r="G746" s="63"/>
      <c r="H746" s="63"/>
      <c r="I746" s="63"/>
      <c r="J746" s="63"/>
      <c r="K746" s="63"/>
      <c r="L746" s="63"/>
      <c r="M746" s="63"/>
      <c r="N746" s="63"/>
      <c r="O746" s="63"/>
      <c r="P746" s="63"/>
      <c r="Q746" s="121" t="str" cm="1">
        <f t="array" ref="Q746">IF(COUNTA(G746:P746)=0,"",_xlfn.IFS((COUNTIF(G746:P746,"Y")+COUNTIF(G746:P746,"N/A"))=10,"Gold",(COUNTIF(G746:N746,"Y")+COUNTIF(G746:N746,"N/A"))=8,"Silver",COUNTIF(G746:J746,"Y")+COUNTIF(G746:J746,"N/A")=4,"Bronze",(COUNTIF(G746:J746,"Y")+COUNTIF(G746:J746,"N/A"))&lt;4,"Single Use"))</f>
        <v/>
      </c>
      <c r="R746" s="65"/>
      <c r="S746" s="66"/>
      <c r="T746" s="67"/>
      <c r="U746" s="67"/>
    </row>
    <row r="747" spans="1:21" ht="24.95" customHeight="1">
      <c r="A747" s="60"/>
      <c r="B747" s="61"/>
      <c r="C747" s="61"/>
      <c r="D747" s="61"/>
      <c r="E747" s="63"/>
      <c r="F747" s="76"/>
      <c r="G747" s="63"/>
      <c r="H747" s="63"/>
      <c r="I747" s="63"/>
      <c r="J747" s="63"/>
      <c r="K747" s="63"/>
      <c r="L747" s="63"/>
      <c r="M747" s="63"/>
      <c r="N747" s="63"/>
      <c r="O747" s="63"/>
      <c r="P747" s="63"/>
      <c r="Q747" s="121" t="str" cm="1">
        <f t="array" ref="Q747">IF(COUNTA(G747:P747)=0,"",_xlfn.IFS((COUNTIF(G747:P747,"Y")+COUNTIF(G747:P747,"N/A"))=10,"Gold",(COUNTIF(G747:N747,"Y")+COUNTIF(G747:N747,"N/A"))=8,"Silver",COUNTIF(G747:J747,"Y")+COUNTIF(G747:J747,"N/A")=4,"Bronze",(COUNTIF(G747:J747,"Y")+COUNTIF(G747:J747,"N/A"))&lt;4,"Single Use"))</f>
        <v/>
      </c>
      <c r="R747" s="65"/>
      <c r="S747" s="66"/>
      <c r="T747" s="67"/>
      <c r="U747" s="67"/>
    </row>
    <row r="748" spans="1:21" ht="24.95" customHeight="1">
      <c r="A748" s="60"/>
      <c r="B748" s="61"/>
      <c r="C748" s="61"/>
      <c r="D748" s="61"/>
      <c r="E748" s="63"/>
      <c r="F748" s="76"/>
      <c r="G748" s="63"/>
      <c r="H748" s="63"/>
      <c r="I748" s="63"/>
      <c r="J748" s="63"/>
      <c r="K748" s="63"/>
      <c r="L748" s="63"/>
      <c r="M748" s="63"/>
      <c r="N748" s="63"/>
      <c r="O748" s="63"/>
      <c r="P748" s="63"/>
      <c r="Q748" s="121" t="str" cm="1">
        <f t="array" ref="Q748">IF(COUNTA(G748:P748)=0,"",_xlfn.IFS((COUNTIF(G748:P748,"Y")+COUNTIF(G748:P748,"N/A"))=10,"Gold",(COUNTIF(G748:N748,"Y")+COUNTIF(G748:N748,"N/A"))=8,"Silver",COUNTIF(G748:J748,"Y")+COUNTIF(G748:J748,"N/A")=4,"Bronze",(COUNTIF(G748:J748,"Y")+COUNTIF(G748:J748,"N/A"))&lt;4,"Single Use"))</f>
        <v/>
      </c>
      <c r="R748" s="65"/>
      <c r="S748" s="66"/>
      <c r="T748" s="67"/>
      <c r="U748" s="67"/>
    </row>
    <row r="749" spans="1:21" ht="24.95" customHeight="1">
      <c r="A749" s="60"/>
      <c r="B749" s="61"/>
      <c r="C749" s="61"/>
      <c r="D749" s="61"/>
      <c r="E749" s="63"/>
      <c r="F749" s="76"/>
      <c r="G749" s="63"/>
      <c r="H749" s="63"/>
      <c r="I749" s="63"/>
      <c r="J749" s="63"/>
      <c r="K749" s="63"/>
      <c r="L749" s="63"/>
      <c r="M749" s="63"/>
      <c r="N749" s="63"/>
      <c r="O749" s="63"/>
      <c r="P749" s="63"/>
      <c r="Q749" s="121" t="str" cm="1">
        <f t="array" ref="Q749">IF(COUNTA(G749:P749)=0,"",_xlfn.IFS((COUNTIF(G749:P749,"Y")+COUNTIF(G749:P749,"N/A"))=10,"Gold",(COUNTIF(G749:N749,"Y")+COUNTIF(G749:N749,"N/A"))=8,"Silver",COUNTIF(G749:J749,"Y")+COUNTIF(G749:J749,"N/A")=4,"Bronze",(COUNTIF(G749:J749,"Y")+COUNTIF(G749:J749,"N/A"))&lt;4,"Single Use"))</f>
        <v/>
      </c>
      <c r="R749" s="65"/>
      <c r="S749" s="66"/>
      <c r="T749" s="67"/>
      <c r="U749" s="67"/>
    </row>
    <row r="750" spans="1:21" ht="24.95" customHeight="1">
      <c r="A750" s="60"/>
      <c r="B750" s="61"/>
      <c r="C750" s="61"/>
      <c r="D750" s="61"/>
      <c r="E750" s="63"/>
      <c r="F750" s="76"/>
      <c r="G750" s="63"/>
      <c r="H750" s="63"/>
      <c r="I750" s="63"/>
      <c r="J750" s="63"/>
      <c r="K750" s="63"/>
      <c r="L750" s="63"/>
      <c r="M750" s="63"/>
      <c r="N750" s="63"/>
      <c r="O750" s="63"/>
      <c r="P750" s="63"/>
      <c r="Q750" s="121" t="str" cm="1">
        <f t="array" ref="Q750">IF(COUNTA(G750:P750)=0,"",_xlfn.IFS((COUNTIF(G750:P750,"Y")+COUNTIF(G750:P750,"N/A"))=10,"Gold",(COUNTIF(G750:N750,"Y")+COUNTIF(G750:N750,"N/A"))=8,"Silver",COUNTIF(G750:J750,"Y")+COUNTIF(G750:J750,"N/A")=4,"Bronze",(COUNTIF(G750:J750,"Y")+COUNTIF(G750:J750,"N/A"))&lt;4,"Single Use"))</f>
        <v/>
      </c>
      <c r="R750" s="65"/>
      <c r="S750" s="66"/>
      <c r="T750" s="67"/>
      <c r="U750" s="67"/>
    </row>
    <row r="751" spans="1:21" ht="24.95" customHeight="1">
      <c r="A751" s="60"/>
      <c r="B751" s="61"/>
      <c r="C751" s="61"/>
      <c r="D751" s="61"/>
      <c r="E751" s="63"/>
      <c r="F751" s="76"/>
      <c r="G751" s="63"/>
      <c r="H751" s="63"/>
      <c r="I751" s="63"/>
      <c r="J751" s="63"/>
      <c r="K751" s="63"/>
      <c r="L751" s="63"/>
      <c r="M751" s="63"/>
      <c r="N751" s="63"/>
      <c r="O751" s="63"/>
      <c r="P751" s="63"/>
      <c r="Q751" s="121" t="str" cm="1">
        <f t="array" ref="Q751">IF(COUNTA(G751:P751)=0,"",_xlfn.IFS((COUNTIF(G751:P751,"Y")+COUNTIF(G751:P751,"N/A"))=10,"Gold",(COUNTIF(G751:N751,"Y")+COUNTIF(G751:N751,"N/A"))=8,"Silver",COUNTIF(G751:J751,"Y")+COUNTIF(G751:J751,"N/A")=4,"Bronze",(COUNTIF(G751:J751,"Y")+COUNTIF(G751:J751,"N/A"))&lt;4,"Single Use"))</f>
        <v/>
      </c>
      <c r="R751" s="65"/>
      <c r="S751" s="66"/>
      <c r="T751" s="67"/>
      <c r="U751" s="67"/>
    </row>
    <row r="752" spans="1:21" ht="24.95" customHeight="1">
      <c r="A752" s="60"/>
      <c r="B752" s="61"/>
      <c r="C752" s="61"/>
      <c r="D752" s="61"/>
      <c r="E752" s="63"/>
      <c r="F752" s="76"/>
      <c r="G752" s="63"/>
      <c r="H752" s="63"/>
      <c r="I752" s="63"/>
      <c r="J752" s="63"/>
      <c r="K752" s="63"/>
      <c r="L752" s="63"/>
      <c r="M752" s="63"/>
      <c r="N752" s="63"/>
      <c r="O752" s="63"/>
      <c r="P752" s="63"/>
      <c r="Q752" s="121" t="str" cm="1">
        <f t="array" ref="Q752">IF(COUNTA(G752:P752)=0,"",_xlfn.IFS((COUNTIF(G752:P752,"Y")+COUNTIF(G752:P752,"N/A"))=10,"Gold",(COUNTIF(G752:N752,"Y")+COUNTIF(G752:N752,"N/A"))=8,"Silver",COUNTIF(G752:J752,"Y")+COUNTIF(G752:J752,"N/A")=4,"Bronze",(COUNTIF(G752:J752,"Y")+COUNTIF(G752:J752,"N/A"))&lt;4,"Single Use"))</f>
        <v/>
      </c>
      <c r="R752" s="65"/>
      <c r="S752" s="66"/>
      <c r="T752" s="67"/>
      <c r="U752" s="67"/>
    </row>
    <row r="753" spans="1:21" ht="24.95" customHeight="1">
      <c r="A753" s="60"/>
      <c r="B753" s="61"/>
      <c r="C753" s="61"/>
      <c r="D753" s="61"/>
      <c r="E753" s="63"/>
      <c r="F753" s="76"/>
      <c r="G753" s="63"/>
      <c r="H753" s="63"/>
      <c r="I753" s="63"/>
      <c r="J753" s="63"/>
      <c r="K753" s="63"/>
      <c r="L753" s="63"/>
      <c r="M753" s="63"/>
      <c r="N753" s="63"/>
      <c r="O753" s="63"/>
      <c r="P753" s="63"/>
      <c r="Q753" s="121" t="str" cm="1">
        <f t="array" ref="Q753">IF(COUNTA(G753:P753)=0,"",_xlfn.IFS((COUNTIF(G753:P753,"Y")+COUNTIF(G753:P753,"N/A"))=10,"Gold",(COUNTIF(G753:N753,"Y")+COUNTIF(G753:N753,"N/A"))=8,"Silver",COUNTIF(G753:J753,"Y")+COUNTIF(G753:J753,"N/A")=4,"Bronze",(COUNTIF(G753:J753,"Y")+COUNTIF(G753:J753,"N/A"))&lt;4,"Single Use"))</f>
        <v/>
      </c>
      <c r="R753" s="65"/>
      <c r="S753" s="66"/>
      <c r="T753" s="67"/>
      <c r="U753" s="67"/>
    </row>
    <row r="754" spans="1:21" ht="24.95" customHeight="1">
      <c r="A754" s="60"/>
      <c r="B754" s="61"/>
      <c r="C754" s="61"/>
      <c r="D754" s="61"/>
      <c r="E754" s="63"/>
      <c r="F754" s="76"/>
      <c r="G754" s="63"/>
      <c r="H754" s="63"/>
      <c r="I754" s="63"/>
      <c r="J754" s="63"/>
      <c r="K754" s="63"/>
      <c r="L754" s="63"/>
      <c r="M754" s="63"/>
      <c r="N754" s="63"/>
      <c r="O754" s="63"/>
      <c r="P754" s="63"/>
      <c r="Q754" s="121" t="str" cm="1">
        <f t="array" ref="Q754">IF(COUNTA(G754:P754)=0,"",_xlfn.IFS((COUNTIF(G754:P754,"Y")+COUNTIF(G754:P754,"N/A"))=10,"Gold",(COUNTIF(G754:N754,"Y")+COUNTIF(G754:N754,"N/A"))=8,"Silver",COUNTIF(G754:J754,"Y")+COUNTIF(G754:J754,"N/A")=4,"Bronze",(COUNTIF(G754:J754,"Y")+COUNTIF(G754:J754,"N/A"))&lt;4,"Single Use"))</f>
        <v/>
      </c>
      <c r="R754" s="65"/>
      <c r="S754" s="66"/>
      <c r="T754" s="67"/>
      <c r="U754" s="67"/>
    </row>
    <row r="755" spans="1:21" ht="24.95" customHeight="1">
      <c r="A755" s="60"/>
      <c r="B755" s="61"/>
      <c r="C755" s="61"/>
      <c r="D755" s="61"/>
      <c r="E755" s="63"/>
      <c r="F755" s="76"/>
      <c r="G755" s="63"/>
      <c r="H755" s="63"/>
      <c r="I755" s="63"/>
      <c r="J755" s="63"/>
      <c r="K755" s="63"/>
      <c r="L755" s="63"/>
      <c r="M755" s="63"/>
      <c r="N755" s="63"/>
      <c r="O755" s="63"/>
      <c r="P755" s="63"/>
      <c r="Q755" s="121" t="str" cm="1">
        <f t="array" ref="Q755">IF(COUNTA(G755:P755)=0,"",_xlfn.IFS((COUNTIF(G755:P755,"Y")+COUNTIF(G755:P755,"N/A"))=10,"Gold",(COUNTIF(G755:N755,"Y")+COUNTIF(G755:N755,"N/A"))=8,"Silver",COUNTIF(G755:J755,"Y")+COUNTIF(G755:J755,"N/A")=4,"Bronze",(COUNTIF(G755:J755,"Y")+COUNTIF(G755:J755,"N/A"))&lt;4,"Single Use"))</f>
        <v/>
      </c>
      <c r="R755" s="65"/>
      <c r="S755" s="66"/>
      <c r="T755" s="67"/>
      <c r="U755" s="67"/>
    </row>
    <row r="756" spans="1:21" ht="24.95" customHeight="1">
      <c r="A756" s="60"/>
      <c r="B756" s="61"/>
      <c r="C756" s="61"/>
      <c r="D756" s="61"/>
      <c r="E756" s="63"/>
      <c r="F756" s="76"/>
      <c r="G756" s="63"/>
      <c r="H756" s="63"/>
      <c r="I756" s="63"/>
      <c r="J756" s="63"/>
      <c r="K756" s="63"/>
      <c r="L756" s="63"/>
      <c r="M756" s="63"/>
      <c r="N756" s="63"/>
      <c r="O756" s="63"/>
      <c r="P756" s="63"/>
      <c r="Q756" s="121" t="str" cm="1">
        <f t="array" ref="Q756">IF(COUNTA(G756:P756)=0,"",_xlfn.IFS((COUNTIF(G756:P756,"Y")+COUNTIF(G756:P756,"N/A"))=10,"Gold",(COUNTIF(G756:N756,"Y")+COUNTIF(G756:N756,"N/A"))=8,"Silver",COUNTIF(G756:J756,"Y")+COUNTIF(G756:J756,"N/A")=4,"Bronze",(COUNTIF(G756:J756,"Y")+COUNTIF(G756:J756,"N/A"))&lt;4,"Single Use"))</f>
        <v/>
      </c>
      <c r="R756" s="65"/>
      <c r="S756" s="66"/>
      <c r="T756" s="67"/>
      <c r="U756" s="67"/>
    </row>
    <row r="757" spans="1:21" ht="24.95" customHeight="1">
      <c r="A757" s="60"/>
      <c r="B757" s="61"/>
      <c r="C757" s="61"/>
      <c r="D757" s="61"/>
      <c r="E757" s="63"/>
      <c r="F757" s="76"/>
      <c r="G757" s="63"/>
      <c r="H757" s="63"/>
      <c r="I757" s="63"/>
      <c r="J757" s="63"/>
      <c r="K757" s="63"/>
      <c r="L757" s="63"/>
      <c r="M757" s="63"/>
      <c r="N757" s="63"/>
      <c r="O757" s="63"/>
      <c r="P757" s="63"/>
      <c r="Q757" s="121" t="str" cm="1">
        <f t="array" ref="Q757">IF(COUNTA(G757:P757)=0,"",_xlfn.IFS((COUNTIF(G757:P757,"Y")+COUNTIF(G757:P757,"N/A"))=10,"Gold",(COUNTIF(G757:N757,"Y")+COUNTIF(G757:N757,"N/A"))=8,"Silver",COUNTIF(G757:J757,"Y")+COUNTIF(G757:J757,"N/A")=4,"Bronze",(COUNTIF(G757:J757,"Y")+COUNTIF(G757:J757,"N/A"))&lt;4,"Single Use"))</f>
        <v/>
      </c>
      <c r="R757" s="65"/>
      <c r="S757" s="66"/>
      <c r="T757" s="67"/>
      <c r="U757" s="67"/>
    </row>
    <row r="758" spans="1:21" ht="24.95" customHeight="1">
      <c r="A758" s="60"/>
      <c r="B758" s="61"/>
      <c r="C758" s="61"/>
      <c r="D758" s="61"/>
      <c r="E758" s="63"/>
      <c r="F758" s="76"/>
      <c r="G758" s="63"/>
      <c r="H758" s="63"/>
      <c r="I758" s="63"/>
      <c r="J758" s="63"/>
      <c r="K758" s="63"/>
      <c r="L758" s="63"/>
      <c r="M758" s="63"/>
      <c r="N758" s="63"/>
      <c r="O758" s="63"/>
      <c r="P758" s="63"/>
      <c r="Q758" s="121" t="str" cm="1">
        <f t="array" ref="Q758">IF(COUNTA(G758:P758)=0,"",_xlfn.IFS((COUNTIF(G758:P758,"Y")+COUNTIF(G758:P758,"N/A"))=10,"Gold",(COUNTIF(G758:N758,"Y")+COUNTIF(G758:N758,"N/A"))=8,"Silver",COUNTIF(G758:J758,"Y")+COUNTIF(G758:J758,"N/A")=4,"Bronze",(COUNTIF(G758:J758,"Y")+COUNTIF(G758:J758,"N/A"))&lt;4,"Single Use"))</f>
        <v/>
      </c>
      <c r="R758" s="65"/>
      <c r="S758" s="66"/>
      <c r="T758" s="67"/>
      <c r="U758" s="67"/>
    </row>
    <row r="759" spans="1:21" ht="24.95" customHeight="1">
      <c r="A759" s="60"/>
      <c r="B759" s="61"/>
      <c r="C759" s="61"/>
      <c r="D759" s="61"/>
      <c r="E759" s="63"/>
      <c r="F759" s="76"/>
      <c r="G759" s="63"/>
      <c r="H759" s="63"/>
      <c r="I759" s="63"/>
      <c r="J759" s="63"/>
      <c r="K759" s="63"/>
      <c r="L759" s="63"/>
      <c r="M759" s="63"/>
      <c r="N759" s="63"/>
      <c r="O759" s="63"/>
      <c r="P759" s="63"/>
      <c r="Q759" s="121" t="str" cm="1">
        <f t="array" ref="Q759">IF(COUNTA(G759:P759)=0,"",_xlfn.IFS((COUNTIF(G759:P759,"Y")+COUNTIF(G759:P759,"N/A"))=10,"Gold",(COUNTIF(G759:N759,"Y")+COUNTIF(G759:N759,"N/A"))=8,"Silver",COUNTIF(G759:J759,"Y")+COUNTIF(G759:J759,"N/A")=4,"Bronze",(COUNTIF(G759:J759,"Y")+COUNTIF(G759:J759,"N/A"))&lt;4,"Single Use"))</f>
        <v/>
      </c>
      <c r="R759" s="65"/>
      <c r="S759" s="66"/>
      <c r="T759" s="67"/>
      <c r="U759" s="67"/>
    </row>
    <row r="760" spans="1:21" ht="24.95" customHeight="1">
      <c r="A760" s="60"/>
      <c r="B760" s="61"/>
      <c r="C760" s="61"/>
      <c r="D760" s="61"/>
      <c r="E760" s="63"/>
      <c r="F760" s="76"/>
      <c r="G760" s="63"/>
      <c r="H760" s="63"/>
      <c r="I760" s="63"/>
      <c r="J760" s="63"/>
      <c r="K760" s="63"/>
      <c r="L760" s="63"/>
      <c r="M760" s="63"/>
      <c r="N760" s="63"/>
      <c r="O760" s="63"/>
      <c r="P760" s="63"/>
      <c r="Q760" s="121" t="str" cm="1">
        <f t="array" ref="Q760">IF(COUNTA(G760:P760)=0,"",_xlfn.IFS((COUNTIF(G760:P760,"Y")+COUNTIF(G760:P760,"N/A"))=10,"Gold",(COUNTIF(G760:N760,"Y")+COUNTIF(G760:N760,"N/A"))=8,"Silver",COUNTIF(G760:J760,"Y")+COUNTIF(G760:J760,"N/A")=4,"Bronze",(COUNTIF(G760:J760,"Y")+COUNTIF(G760:J760,"N/A"))&lt;4,"Single Use"))</f>
        <v/>
      </c>
      <c r="R760" s="65"/>
      <c r="S760" s="66"/>
      <c r="T760" s="67"/>
      <c r="U760" s="67"/>
    </row>
    <row r="761" spans="1:21" ht="24.95" customHeight="1">
      <c r="A761" s="60"/>
      <c r="B761" s="61"/>
      <c r="C761" s="61"/>
      <c r="D761" s="61"/>
      <c r="E761" s="63"/>
      <c r="F761" s="76"/>
      <c r="G761" s="63"/>
      <c r="H761" s="63"/>
      <c r="I761" s="63"/>
      <c r="J761" s="63"/>
      <c r="K761" s="63"/>
      <c r="L761" s="63"/>
      <c r="M761" s="63"/>
      <c r="N761" s="63"/>
      <c r="O761" s="63"/>
      <c r="P761" s="63"/>
      <c r="Q761" s="121" t="str" cm="1">
        <f t="array" ref="Q761">IF(COUNTA(G761:P761)=0,"",_xlfn.IFS((COUNTIF(G761:P761,"Y")+COUNTIF(G761:P761,"N/A"))=10,"Gold",(COUNTIF(G761:N761,"Y")+COUNTIF(G761:N761,"N/A"))=8,"Silver",COUNTIF(G761:J761,"Y")+COUNTIF(G761:J761,"N/A")=4,"Bronze",(COUNTIF(G761:J761,"Y")+COUNTIF(G761:J761,"N/A"))&lt;4,"Single Use"))</f>
        <v/>
      </c>
      <c r="R761" s="65"/>
      <c r="S761" s="66"/>
      <c r="T761" s="67"/>
      <c r="U761" s="67"/>
    </row>
    <row r="762" spans="1:21" ht="24.95" customHeight="1">
      <c r="A762" s="60"/>
      <c r="B762" s="61"/>
      <c r="C762" s="61"/>
      <c r="D762" s="61"/>
      <c r="E762" s="63"/>
      <c r="F762" s="76"/>
      <c r="G762" s="63"/>
      <c r="H762" s="63"/>
      <c r="I762" s="63"/>
      <c r="J762" s="63"/>
      <c r="K762" s="63"/>
      <c r="L762" s="63"/>
      <c r="M762" s="63"/>
      <c r="N762" s="63"/>
      <c r="O762" s="63"/>
      <c r="P762" s="63"/>
      <c r="Q762" s="121" t="str" cm="1">
        <f t="array" ref="Q762">IF(COUNTA(G762:P762)=0,"",_xlfn.IFS((COUNTIF(G762:P762,"Y")+COUNTIF(G762:P762,"N/A"))=10,"Gold",(COUNTIF(G762:N762,"Y")+COUNTIF(G762:N762,"N/A"))=8,"Silver",COUNTIF(G762:J762,"Y")+COUNTIF(G762:J762,"N/A")=4,"Bronze",(COUNTIF(G762:J762,"Y")+COUNTIF(G762:J762,"N/A"))&lt;4,"Single Use"))</f>
        <v/>
      </c>
      <c r="R762" s="65"/>
      <c r="S762" s="66"/>
      <c r="T762" s="67"/>
      <c r="U762" s="67"/>
    </row>
    <row r="763" spans="1:21" ht="24.95" customHeight="1">
      <c r="A763" s="60"/>
      <c r="B763" s="61"/>
      <c r="C763" s="61"/>
      <c r="D763" s="61"/>
      <c r="E763" s="63"/>
      <c r="F763" s="76"/>
      <c r="G763" s="63"/>
      <c r="H763" s="63"/>
      <c r="I763" s="63"/>
      <c r="J763" s="63"/>
      <c r="K763" s="63"/>
      <c r="L763" s="63"/>
      <c r="M763" s="63"/>
      <c r="N763" s="63"/>
      <c r="O763" s="63"/>
      <c r="P763" s="63"/>
      <c r="Q763" s="121" t="str" cm="1">
        <f t="array" ref="Q763">IF(COUNTA(G763:P763)=0,"",_xlfn.IFS((COUNTIF(G763:P763,"Y")+COUNTIF(G763:P763,"N/A"))=10,"Gold",(COUNTIF(G763:N763,"Y")+COUNTIF(G763:N763,"N/A"))=8,"Silver",COUNTIF(G763:J763,"Y")+COUNTIF(G763:J763,"N/A")=4,"Bronze",(COUNTIF(G763:J763,"Y")+COUNTIF(G763:J763,"N/A"))&lt;4,"Single Use"))</f>
        <v/>
      </c>
      <c r="R763" s="65"/>
      <c r="S763" s="66"/>
      <c r="T763" s="67"/>
      <c r="U763" s="67"/>
    </row>
    <row r="764" spans="1:21" ht="24.95" customHeight="1">
      <c r="A764" s="60"/>
      <c r="B764" s="61"/>
      <c r="C764" s="61"/>
      <c r="D764" s="61"/>
      <c r="E764" s="63"/>
      <c r="F764" s="76"/>
      <c r="G764" s="63"/>
      <c r="H764" s="63"/>
      <c r="I764" s="63"/>
      <c r="J764" s="63"/>
      <c r="K764" s="63"/>
      <c r="L764" s="63"/>
      <c r="M764" s="63"/>
      <c r="N764" s="63"/>
      <c r="O764" s="63"/>
      <c r="P764" s="63"/>
      <c r="Q764" s="121" t="str" cm="1">
        <f t="array" ref="Q764">IF(COUNTA(G764:P764)=0,"",_xlfn.IFS((COUNTIF(G764:P764,"Y")+COUNTIF(G764:P764,"N/A"))=10,"Gold",(COUNTIF(G764:N764,"Y")+COUNTIF(G764:N764,"N/A"))=8,"Silver",COUNTIF(G764:J764,"Y")+COUNTIF(G764:J764,"N/A")=4,"Bronze",(COUNTIF(G764:J764,"Y")+COUNTIF(G764:J764,"N/A"))&lt;4,"Single Use"))</f>
        <v/>
      </c>
      <c r="R764" s="65"/>
      <c r="S764" s="66"/>
      <c r="T764" s="67"/>
      <c r="U764" s="67"/>
    </row>
    <row r="765" spans="1:21" ht="24.95" customHeight="1">
      <c r="A765" s="60"/>
      <c r="B765" s="61"/>
      <c r="C765" s="61"/>
      <c r="D765" s="61"/>
      <c r="E765" s="63"/>
      <c r="F765" s="76"/>
      <c r="G765" s="63"/>
      <c r="H765" s="63"/>
      <c r="I765" s="63"/>
      <c r="J765" s="63"/>
      <c r="K765" s="63"/>
      <c r="L765" s="63"/>
      <c r="M765" s="63"/>
      <c r="N765" s="63"/>
      <c r="O765" s="63"/>
      <c r="P765" s="63"/>
      <c r="Q765" s="121" t="str" cm="1">
        <f t="array" ref="Q765">IF(COUNTA(G765:P765)=0,"",_xlfn.IFS((COUNTIF(G765:P765,"Y")+COUNTIF(G765:P765,"N/A"))=10,"Gold",(COUNTIF(G765:N765,"Y")+COUNTIF(G765:N765,"N/A"))=8,"Silver",COUNTIF(G765:J765,"Y")+COUNTIF(G765:J765,"N/A")=4,"Bronze",(COUNTIF(G765:J765,"Y")+COUNTIF(G765:J765,"N/A"))&lt;4,"Single Use"))</f>
        <v/>
      </c>
      <c r="R765" s="65"/>
      <c r="S765" s="66"/>
      <c r="T765" s="67"/>
      <c r="U765" s="67"/>
    </row>
    <row r="766" spans="1:21" ht="24.95" customHeight="1">
      <c r="A766" s="60"/>
      <c r="B766" s="61"/>
      <c r="C766" s="61"/>
      <c r="D766" s="61"/>
      <c r="E766" s="63"/>
      <c r="F766" s="76"/>
      <c r="G766" s="63"/>
      <c r="H766" s="63"/>
      <c r="I766" s="63"/>
      <c r="J766" s="63"/>
      <c r="K766" s="63"/>
      <c r="L766" s="63"/>
      <c r="M766" s="63"/>
      <c r="N766" s="63"/>
      <c r="O766" s="63"/>
      <c r="P766" s="63"/>
      <c r="Q766" s="121" t="str" cm="1">
        <f t="array" ref="Q766">IF(COUNTA(G766:P766)=0,"",_xlfn.IFS((COUNTIF(G766:P766,"Y")+COUNTIF(G766:P766,"N/A"))=10,"Gold",(COUNTIF(G766:N766,"Y")+COUNTIF(G766:N766,"N/A"))=8,"Silver",COUNTIF(G766:J766,"Y")+COUNTIF(G766:J766,"N/A")=4,"Bronze",(COUNTIF(G766:J766,"Y")+COUNTIF(G766:J766,"N/A"))&lt;4,"Single Use"))</f>
        <v/>
      </c>
      <c r="R766" s="65"/>
      <c r="S766" s="66"/>
      <c r="T766" s="67"/>
      <c r="U766" s="67"/>
    </row>
    <row r="767" spans="1:21" ht="24.95" customHeight="1">
      <c r="A767" s="60"/>
      <c r="B767" s="61"/>
      <c r="C767" s="61"/>
      <c r="D767" s="61"/>
      <c r="E767" s="63"/>
      <c r="F767" s="76"/>
      <c r="G767" s="63"/>
      <c r="H767" s="63"/>
      <c r="I767" s="63"/>
      <c r="J767" s="63"/>
      <c r="K767" s="63"/>
      <c r="L767" s="63"/>
      <c r="M767" s="63"/>
      <c r="N767" s="63"/>
      <c r="O767" s="63"/>
      <c r="P767" s="63"/>
      <c r="Q767" s="121" t="str" cm="1">
        <f t="array" ref="Q767">IF(COUNTA(G767:P767)=0,"",_xlfn.IFS((COUNTIF(G767:P767,"Y")+COUNTIF(G767:P767,"N/A"))=10,"Gold",(COUNTIF(G767:N767,"Y")+COUNTIF(G767:N767,"N/A"))=8,"Silver",COUNTIF(G767:J767,"Y")+COUNTIF(G767:J767,"N/A")=4,"Bronze",(COUNTIF(G767:J767,"Y")+COUNTIF(G767:J767,"N/A"))&lt;4,"Single Use"))</f>
        <v/>
      </c>
      <c r="R767" s="65"/>
      <c r="S767" s="66"/>
      <c r="T767" s="67"/>
      <c r="U767" s="67"/>
    </row>
    <row r="768" spans="1:21" ht="24.95" customHeight="1">
      <c r="A768" s="60"/>
      <c r="B768" s="61"/>
      <c r="C768" s="61"/>
      <c r="D768" s="61"/>
      <c r="E768" s="63"/>
      <c r="F768" s="76"/>
      <c r="G768" s="63"/>
      <c r="H768" s="63"/>
      <c r="I768" s="63"/>
      <c r="J768" s="63"/>
      <c r="K768" s="63"/>
      <c r="L768" s="63"/>
      <c r="M768" s="63"/>
      <c r="N768" s="63"/>
      <c r="O768" s="63"/>
      <c r="P768" s="63"/>
      <c r="Q768" s="121" t="str" cm="1">
        <f t="array" ref="Q768">IF(COUNTA(G768:P768)=0,"",_xlfn.IFS((COUNTIF(G768:P768,"Y")+COUNTIF(G768:P768,"N/A"))=10,"Gold",(COUNTIF(G768:N768,"Y")+COUNTIF(G768:N768,"N/A"))=8,"Silver",COUNTIF(G768:J768,"Y")+COUNTIF(G768:J768,"N/A")=4,"Bronze",(COUNTIF(G768:J768,"Y")+COUNTIF(G768:J768,"N/A"))&lt;4,"Single Use"))</f>
        <v/>
      </c>
      <c r="R768" s="65"/>
      <c r="S768" s="66"/>
      <c r="T768" s="67"/>
      <c r="U768" s="67"/>
    </row>
    <row r="769" spans="1:21" ht="24.95" customHeight="1">
      <c r="A769" s="60"/>
      <c r="B769" s="61"/>
      <c r="C769" s="61"/>
      <c r="D769" s="61"/>
      <c r="E769" s="63"/>
      <c r="F769" s="76"/>
      <c r="G769" s="63"/>
      <c r="H769" s="63"/>
      <c r="I769" s="63"/>
      <c r="J769" s="63"/>
      <c r="K769" s="63"/>
      <c r="L769" s="63"/>
      <c r="M769" s="63"/>
      <c r="N769" s="63"/>
      <c r="O769" s="63"/>
      <c r="P769" s="63"/>
      <c r="Q769" s="121" t="str" cm="1">
        <f t="array" ref="Q769">IF(COUNTA(G769:P769)=0,"",_xlfn.IFS((COUNTIF(G769:P769,"Y")+COUNTIF(G769:P769,"N/A"))=10,"Gold",(COUNTIF(G769:N769,"Y")+COUNTIF(G769:N769,"N/A"))=8,"Silver",COUNTIF(G769:J769,"Y")+COUNTIF(G769:J769,"N/A")=4,"Bronze",(COUNTIF(G769:J769,"Y")+COUNTIF(G769:J769,"N/A"))&lt;4,"Single Use"))</f>
        <v/>
      </c>
      <c r="R769" s="65"/>
      <c r="S769" s="66"/>
      <c r="T769" s="67"/>
      <c r="U769" s="67"/>
    </row>
    <row r="770" spans="1:21" ht="24.95" customHeight="1">
      <c r="A770" s="60"/>
      <c r="B770" s="61"/>
      <c r="C770" s="61"/>
      <c r="D770" s="61"/>
      <c r="E770" s="63"/>
      <c r="F770" s="76"/>
      <c r="G770" s="63"/>
      <c r="H770" s="63"/>
      <c r="I770" s="63"/>
      <c r="J770" s="63"/>
      <c r="K770" s="63"/>
      <c r="L770" s="63"/>
      <c r="M770" s="63"/>
      <c r="N770" s="63"/>
      <c r="O770" s="63"/>
      <c r="P770" s="63"/>
      <c r="Q770" s="121" t="str" cm="1">
        <f t="array" ref="Q770">IF(COUNTA(G770:P770)=0,"",_xlfn.IFS((COUNTIF(G770:P770,"Y")+COUNTIF(G770:P770,"N/A"))=10,"Gold",(COUNTIF(G770:N770,"Y")+COUNTIF(G770:N770,"N/A"))=8,"Silver",COUNTIF(G770:J770,"Y")+COUNTIF(G770:J770,"N/A")=4,"Bronze",(COUNTIF(G770:J770,"Y")+COUNTIF(G770:J770,"N/A"))&lt;4,"Single Use"))</f>
        <v/>
      </c>
      <c r="R770" s="65"/>
      <c r="S770" s="66"/>
      <c r="T770" s="67"/>
      <c r="U770" s="67"/>
    </row>
    <row r="771" spans="1:21" ht="24.95" customHeight="1">
      <c r="A771" s="60"/>
      <c r="B771" s="61"/>
      <c r="C771" s="61"/>
      <c r="D771" s="61"/>
      <c r="E771" s="63"/>
      <c r="F771" s="76"/>
      <c r="G771" s="63"/>
      <c r="H771" s="63"/>
      <c r="I771" s="63"/>
      <c r="J771" s="63"/>
      <c r="K771" s="63"/>
      <c r="L771" s="63"/>
      <c r="M771" s="63"/>
      <c r="N771" s="63"/>
      <c r="O771" s="63"/>
      <c r="P771" s="63"/>
      <c r="Q771" s="121" t="str" cm="1">
        <f t="array" ref="Q771">IF(COUNTA(G771:P771)=0,"",_xlfn.IFS((COUNTIF(G771:P771,"Y")+COUNTIF(G771:P771,"N/A"))=10,"Gold",(COUNTIF(G771:N771,"Y")+COUNTIF(G771:N771,"N/A"))=8,"Silver",COUNTIF(G771:J771,"Y")+COUNTIF(G771:J771,"N/A")=4,"Bronze",(COUNTIF(G771:J771,"Y")+COUNTIF(G771:J771,"N/A"))&lt;4,"Single Use"))</f>
        <v/>
      </c>
      <c r="R771" s="65"/>
      <c r="S771" s="66"/>
      <c r="T771" s="67"/>
      <c r="U771" s="67"/>
    </row>
    <row r="772" spans="1:21" ht="24.95" customHeight="1">
      <c r="A772" s="60"/>
      <c r="B772" s="61"/>
      <c r="C772" s="61"/>
      <c r="D772" s="61"/>
      <c r="E772" s="63"/>
      <c r="F772" s="76"/>
      <c r="G772" s="63"/>
      <c r="H772" s="63"/>
      <c r="I772" s="63"/>
      <c r="J772" s="63"/>
      <c r="K772" s="63"/>
      <c r="L772" s="63"/>
      <c r="M772" s="63"/>
      <c r="N772" s="63"/>
      <c r="O772" s="63"/>
      <c r="P772" s="63"/>
      <c r="Q772" s="121" t="str" cm="1">
        <f t="array" ref="Q772">IF(COUNTA(G772:P772)=0,"",_xlfn.IFS((COUNTIF(G772:P772,"Y")+COUNTIF(G772:P772,"N/A"))=10,"Gold",(COUNTIF(G772:N772,"Y")+COUNTIF(G772:N772,"N/A"))=8,"Silver",COUNTIF(G772:J772,"Y")+COUNTIF(G772:J772,"N/A")=4,"Bronze",(COUNTIF(G772:J772,"Y")+COUNTIF(G772:J772,"N/A"))&lt;4,"Single Use"))</f>
        <v/>
      </c>
      <c r="R772" s="65"/>
      <c r="S772" s="66"/>
      <c r="T772" s="67"/>
      <c r="U772" s="67"/>
    </row>
    <row r="773" spans="1:21" ht="24.95" customHeight="1">
      <c r="A773" s="60"/>
      <c r="B773" s="61"/>
      <c r="C773" s="61"/>
      <c r="D773" s="61"/>
      <c r="E773" s="63"/>
      <c r="F773" s="76"/>
      <c r="G773" s="63"/>
      <c r="H773" s="63"/>
      <c r="I773" s="63"/>
      <c r="J773" s="63"/>
      <c r="K773" s="63"/>
      <c r="L773" s="63"/>
      <c r="M773" s="63"/>
      <c r="N773" s="63"/>
      <c r="O773" s="63"/>
      <c r="P773" s="63"/>
      <c r="Q773" s="121" t="str" cm="1">
        <f t="array" ref="Q773">IF(COUNTA(G773:P773)=0,"",_xlfn.IFS((COUNTIF(G773:P773,"Y")+COUNTIF(G773:P773,"N/A"))=10,"Gold",(COUNTIF(G773:N773,"Y")+COUNTIF(G773:N773,"N/A"))=8,"Silver",COUNTIF(G773:J773,"Y")+COUNTIF(G773:J773,"N/A")=4,"Bronze",(COUNTIF(G773:J773,"Y")+COUNTIF(G773:J773,"N/A"))&lt;4,"Single Use"))</f>
        <v/>
      </c>
      <c r="R773" s="65"/>
      <c r="S773" s="66"/>
      <c r="T773" s="67"/>
      <c r="U773" s="67"/>
    </row>
    <row r="774" spans="1:21" ht="24.95" customHeight="1">
      <c r="A774" s="60"/>
      <c r="B774" s="61"/>
      <c r="C774" s="61"/>
      <c r="D774" s="61"/>
      <c r="E774" s="63"/>
      <c r="F774" s="76"/>
      <c r="G774" s="63"/>
      <c r="H774" s="63"/>
      <c r="I774" s="63"/>
      <c r="J774" s="63"/>
      <c r="K774" s="63"/>
      <c r="L774" s="63"/>
      <c r="M774" s="63"/>
      <c r="N774" s="63"/>
      <c r="O774" s="63"/>
      <c r="P774" s="63"/>
      <c r="Q774" s="121" t="str" cm="1">
        <f t="array" ref="Q774">IF(COUNTA(G774:P774)=0,"",_xlfn.IFS((COUNTIF(G774:P774,"Y")+COUNTIF(G774:P774,"N/A"))=10,"Gold",(COUNTIF(G774:N774,"Y")+COUNTIF(G774:N774,"N/A"))=8,"Silver",COUNTIF(G774:J774,"Y")+COUNTIF(G774:J774,"N/A")=4,"Bronze",(COUNTIF(G774:J774,"Y")+COUNTIF(G774:J774,"N/A"))&lt;4,"Single Use"))</f>
        <v/>
      </c>
      <c r="R774" s="65"/>
      <c r="S774" s="66"/>
      <c r="T774" s="67"/>
      <c r="U774" s="67"/>
    </row>
    <row r="775" spans="1:21" ht="24.95" customHeight="1">
      <c r="A775" s="60"/>
      <c r="B775" s="61"/>
      <c r="C775" s="61"/>
      <c r="D775" s="61"/>
      <c r="E775" s="63"/>
      <c r="F775" s="76"/>
      <c r="G775" s="63"/>
      <c r="H775" s="63"/>
      <c r="I775" s="63"/>
      <c r="J775" s="63"/>
      <c r="K775" s="63"/>
      <c r="L775" s="63"/>
      <c r="M775" s="63"/>
      <c r="N775" s="63"/>
      <c r="O775" s="63"/>
      <c r="P775" s="63"/>
      <c r="Q775" s="121" t="str" cm="1">
        <f t="array" ref="Q775">IF(COUNTA(G775:P775)=0,"",_xlfn.IFS((COUNTIF(G775:P775,"Y")+COUNTIF(G775:P775,"N/A"))=10,"Gold",(COUNTIF(G775:N775,"Y")+COUNTIF(G775:N775,"N/A"))=8,"Silver",COUNTIF(G775:J775,"Y")+COUNTIF(G775:J775,"N/A")=4,"Bronze",(COUNTIF(G775:J775,"Y")+COUNTIF(G775:J775,"N/A"))&lt;4,"Single Use"))</f>
        <v/>
      </c>
      <c r="R775" s="65"/>
      <c r="S775" s="66"/>
      <c r="T775" s="67"/>
      <c r="U775" s="67"/>
    </row>
    <row r="776" spans="1:21" ht="24.95" customHeight="1">
      <c r="A776" s="60"/>
      <c r="B776" s="61"/>
      <c r="C776" s="61"/>
      <c r="D776" s="61"/>
      <c r="E776" s="63"/>
      <c r="F776" s="76"/>
      <c r="G776" s="63"/>
      <c r="H776" s="63"/>
      <c r="I776" s="63"/>
      <c r="J776" s="63"/>
      <c r="K776" s="63"/>
      <c r="L776" s="63"/>
      <c r="M776" s="63"/>
      <c r="N776" s="63"/>
      <c r="O776" s="63"/>
      <c r="P776" s="63"/>
      <c r="Q776" s="121" t="str" cm="1">
        <f t="array" ref="Q776">IF(COUNTA(G776:P776)=0,"",_xlfn.IFS((COUNTIF(G776:P776,"Y")+COUNTIF(G776:P776,"N/A"))=10,"Gold",(COUNTIF(G776:N776,"Y")+COUNTIF(G776:N776,"N/A"))=8,"Silver",COUNTIF(G776:J776,"Y")+COUNTIF(G776:J776,"N/A")=4,"Bronze",(COUNTIF(G776:J776,"Y")+COUNTIF(G776:J776,"N/A"))&lt;4,"Single Use"))</f>
        <v/>
      </c>
      <c r="R776" s="65"/>
      <c r="S776" s="66"/>
      <c r="T776" s="67"/>
      <c r="U776" s="67"/>
    </row>
    <row r="777" spans="1:21" ht="24.95" customHeight="1">
      <c r="A777" s="60"/>
      <c r="B777" s="61"/>
      <c r="C777" s="61"/>
      <c r="D777" s="61"/>
      <c r="E777" s="63"/>
      <c r="F777" s="76"/>
      <c r="G777" s="63"/>
      <c r="H777" s="63"/>
      <c r="I777" s="63"/>
      <c r="J777" s="63"/>
      <c r="K777" s="63"/>
      <c r="L777" s="63"/>
      <c r="M777" s="63"/>
      <c r="N777" s="63"/>
      <c r="O777" s="63"/>
      <c r="P777" s="63"/>
      <c r="Q777" s="121" t="str" cm="1">
        <f t="array" ref="Q777">IF(COUNTA(G777:P777)=0,"",_xlfn.IFS((COUNTIF(G777:P777,"Y")+COUNTIF(G777:P777,"N/A"))=10,"Gold",(COUNTIF(G777:N777,"Y")+COUNTIF(G777:N777,"N/A"))=8,"Silver",COUNTIF(G777:J777,"Y")+COUNTIF(G777:J777,"N/A")=4,"Bronze",(COUNTIF(G777:J777,"Y")+COUNTIF(G777:J777,"N/A"))&lt;4,"Single Use"))</f>
        <v/>
      </c>
      <c r="R777" s="65"/>
      <c r="S777" s="66"/>
      <c r="T777" s="67"/>
      <c r="U777" s="67"/>
    </row>
    <row r="778" spans="1:21" ht="24.95" customHeight="1">
      <c r="A778" s="60"/>
      <c r="B778" s="61"/>
      <c r="C778" s="61"/>
      <c r="D778" s="61"/>
      <c r="E778" s="63"/>
      <c r="F778" s="76"/>
      <c r="G778" s="63"/>
      <c r="H778" s="63"/>
      <c r="I778" s="63"/>
      <c r="J778" s="63"/>
      <c r="K778" s="63"/>
      <c r="L778" s="63"/>
      <c r="M778" s="63"/>
      <c r="N778" s="63"/>
      <c r="O778" s="63"/>
      <c r="P778" s="63"/>
      <c r="Q778" s="121" t="str" cm="1">
        <f t="array" ref="Q778">IF(COUNTA(G778:P778)=0,"",_xlfn.IFS((COUNTIF(G778:P778,"Y")+COUNTIF(G778:P778,"N/A"))=10,"Gold",(COUNTIF(G778:N778,"Y")+COUNTIF(G778:N778,"N/A"))=8,"Silver",COUNTIF(G778:J778,"Y")+COUNTIF(G778:J778,"N/A")=4,"Bronze",(COUNTIF(G778:J778,"Y")+COUNTIF(G778:J778,"N/A"))&lt;4,"Single Use"))</f>
        <v/>
      </c>
      <c r="R778" s="65"/>
      <c r="S778" s="66"/>
      <c r="T778" s="67"/>
      <c r="U778" s="67"/>
    </row>
    <row r="779" spans="1:21" ht="24.95" customHeight="1">
      <c r="A779" s="60"/>
      <c r="B779" s="61"/>
      <c r="C779" s="61"/>
      <c r="D779" s="61"/>
      <c r="E779" s="63"/>
      <c r="F779" s="76"/>
      <c r="G779" s="63"/>
      <c r="H779" s="63"/>
      <c r="I779" s="63"/>
      <c r="J779" s="63"/>
      <c r="K779" s="63"/>
      <c r="L779" s="63"/>
      <c r="M779" s="63"/>
      <c r="N779" s="63"/>
      <c r="O779" s="63"/>
      <c r="P779" s="63"/>
      <c r="Q779" s="121" t="str" cm="1">
        <f t="array" ref="Q779">IF(COUNTA(G779:P779)=0,"",_xlfn.IFS((COUNTIF(G779:P779,"Y")+COUNTIF(G779:P779,"N/A"))=10,"Gold",(COUNTIF(G779:N779,"Y")+COUNTIF(G779:N779,"N/A"))=8,"Silver",COUNTIF(G779:J779,"Y")+COUNTIF(G779:J779,"N/A")=4,"Bronze",(COUNTIF(G779:J779,"Y")+COUNTIF(G779:J779,"N/A"))&lt;4,"Single Use"))</f>
        <v/>
      </c>
      <c r="R779" s="65"/>
      <c r="S779" s="66"/>
      <c r="T779" s="67"/>
      <c r="U779" s="67"/>
    </row>
    <row r="780" spans="1:21" ht="24.95" customHeight="1">
      <c r="A780" s="60"/>
      <c r="B780" s="61"/>
      <c r="C780" s="61"/>
      <c r="D780" s="61"/>
      <c r="E780" s="63"/>
      <c r="F780" s="76"/>
      <c r="G780" s="63"/>
      <c r="H780" s="63"/>
      <c r="I780" s="63"/>
      <c r="J780" s="63"/>
      <c r="K780" s="63"/>
      <c r="L780" s="63"/>
      <c r="M780" s="63"/>
      <c r="N780" s="63"/>
      <c r="O780" s="63"/>
      <c r="P780" s="63"/>
      <c r="Q780" s="121" t="str" cm="1">
        <f t="array" ref="Q780">IF(COUNTA(G780:P780)=0,"",_xlfn.IFS((COUNTIF(G780:P780,"Y")+COUNTIF(G780:P780,"N/A"))=10,"Gold",(COUNTIF(G780:N780,"Y")+COUNTIF(G780:N780,"N/A"))=8,"Silver",COUNTIF(G780:J780,"Y")+COUNTIF(G780:J780,"N/A")=4,"Bronze",(COUNTIF(G780:J780,"Y")+COUNTIF(G780:J780,"N/A"))&lt;4,"Single Use"))</f>
        <v/>
      </c>
      <c r="R780" s="65"/>
      <c r="S780" s="66"/>
      <c r="T780" s="67"/>
      <c r="U780" s="67"/>
    </row>
    <row r="781" spans="1:21" ht="24.95" customHeight="1">
      <c r="A781" s="60"/>
      <c r="B781" s="61"/>
      <c r="C781" s="61"/>
      <c r="D781" s="61"/>
      <c r="E781" s="63"/>
      <c r="F781" s="76"/>
      <c r="G781" s="63"/>
      <c r="H781" s="63"/>
      <c r="I781" s="63"/>
      <c r="J781" s="63"/>
      <c r="K781" s="63"/>
      <c r="L781" s="63"/>
      <c r="M781" s="63"/>
      <c r="N781" s="63"/>
      <c r="O781" s="63"/>
      <c r="P781" s="63"/>
      <c r="Q781" s="121" t="str" cm="1">
        <f t="array" ref="Q781">IF(COUNTA(G781:P781)=0,"",_xlfn.IFS((COUNTIF(G781:P781,"Y")+COUNTIF(G781:P781,"N/A"))=10,"Gold",(COUNTIF(G781:N781,"Y")+COUNTIF(G781:N781,"N/A"))=8,"Silver",COUNTIF(G781:J781,"Y")+COUNTIF(G781:J781,"N/A")=4,"Bronze",(COUNTIF(G781:J781,"Y")+COUNTIF(G781:J781,"N/A"))&lt;4,"Single Use"))</f>
        <v/>
      </c>
      <c r="R781" s="65"/>
      <c r="S781" s="66"/>
      <c r="T781" s="67"/>
      <c r="U781" s="67"/>
    </row>
    <row r="782" spans="1:21" ht="24.95" customHeight="1">
      <c r="A782" s="60"/>
      <c r="B782" s="61"/>
      <c r="C782" s="61"/>
      <c r="D782" s="61"/>
      <c r="E782" s="63"/>
      <c r="F782" s="76"/>
      <c r="G782" s="63"/>
      <c r="H782" s="63"/>
      <c r="I782" s="63"/>
      <c r="J782" s="63"/>
      <c r="K782" s="63"/>
      <c r="L782" s="63"/>
      <c r="M782" s="63"/>
      <c r="N782" s="63"/>
      <c r="O782" s="63"/>
      <c r="P782" s="63"/>
      <c r="Q782" s="121" t="str" cm="1">
        <f t="array" ref="Q782">IF(COUNTA(G782:P782)=0,"",_xlfn.IFS((COUNTIF(G782:P782,"Y")+COUNTIF(G782:P782,"N/A"))=10,"Gold",(COUNTIF(G782:N782,"Y")+COUNTIF(G782:N782,"N/A"))=8,"Silver",COUNTIF(G782:J782,"Y")+COUNTIF(G782:J782,"N/A")=4,"Bronze",(COUNTIF(G782:J782,"Y")+COUNTIF(G782:J782,"N/A"))&lt;4,"Single Use"))</f>
        <v/>
      </c>
      <c r="R782" s="65"/>
      <c r="S782" s="66"/>
      <c r="T782" s="67"/>
      <c r="U782" s="67"/>
    </row>
    <row r="783" spans="1:21" ht="24.95" customHeight="1">
      <c r="A783" s="60"/>
      <c r="B783" s="61"/>
      <c r="C783" s="61"/>
      <c r="D783" s="61"/>
      <c r="E783" s="63"/>
      <c r="F783" s="76"/>
      <c r="G783" s="63"/>
      <c r="H783" s="63"/>
      <c r="I783" s="63"/>
      <c r="J783" s="63"/>
      <c r="K783" s="63"/>
      <c r="L783" s="63"/>
      <c r="M783" s="63"/>
      <c r="N783" s="63"/>
      <c r="O783" s="63"/>
      <c r="P783" s="63"/>
      <c r="Q783" s="121" t="str" cm="1">
        <f t="array" ref="Q783">IF(COUNTA(G783:P783)=0,"",_xlfn.IFS((COUNTIF(G783:P783,"Y")+COUNTIF(G783:P783,"N/A"))=10,"Gold",(COUNTIF(G783:N783,"Y")+COUNTIF(G783:N783,"N/A"))=8,"Silver",COUNTIF(G783:J783,"Y")+COUNTIF(G783:J783,"N/A")=4,"Bronze",(COUNTIF(G783:J783,"Y")+COUNTIF(G783:J783,"N/A"))&lt;4,"Single Use"))</f>
        <v/>
      </c>
      <c r="R783" s="65"/>
      <c r="S783" s="66"/>
      <c r="T783" s="67"/>
      <c r="U783" s="67"/>
    </row>
    <row r="784" spans="1:21" ht="24.95" customHeight="1">
      <c r="A784" s="60"/>
      <c r="B784" s="61"/>
      <c r="C784" s="61"/>
      <c r="D784" s="61"/>
      <c r="E784" s="63"/>
      <c r="F784" s="76"/>
      <c r="G784" s="63"/>
      <c r="H784" s="63"/>
      <c r="I784" s="63"/>
      <c r="J784" s="63"/>
      <c r="K784" s="63"/>
      <c r="L784" s="63"/>
      <c r="M784" s="63"/>
      <c r="N784" s="63"/>
      <c r="O784" s="63"/>
      <c r="P784" s="63"/>
      <c r="Q784" s="121" t="str" cm="1">
        <f t="array" ref="Q784">IF(COUNTA(G784:P784)=0,"",_xlfn.IFS((COUNTIF(G784:P784,"Y")+COUNTIF(G784:P784,"N/A"))=10,"Gold",(COUNTIF(G784:N784,"Y")+COUNTIF(G784:N784,"N/A"))=8,"Silver",COUNTIF(G784:J784,"Y")+COUNTIF(G784:J784,"N/A")=4,"Bronze",(COUNTIF(G784:J784,"Y")+COUNTIF(G784:J784,"N/A"))&lt;4,"Single Use"))</f>
        <v/>
      </c>
      <c r="R784" s="65"/>
      <c r="S784" s="66"/>
      <c r="T784" s="67"/>
      <c r="U784" s="67"/>
    </row>
    <row r="785" spans="1:21" ht="24.95" customHeight="1">
      <c r="A785" s="60"/>
      <c r="B785" s="61"/>
      <c r="C785" s="61"/>
      <c r="D785" s="61"/>
      <c r="E785" s="63"/>
      <c r="F785" s="76"/>
      <c r="G785" s="63"/>
      <c r="H785" s="63"/>
      <c r="I785" s="63"/>
      <c r="J785" s="63"/>
      <c r="K785" s="63"/>
      <c r="L785" s="63"/>
      <c r="M785" s="63"/>
      <c r="N785" s="63"/>
      <c r="O785" s="63"/>
      <c r="P785" s="63"/>
      <c r="Q785" s="121" t="str" cm="1">
        <f t="array" ref="Q785">IF(COUNTA(G785:P785)=0,"",_xlfn.IFS((COUNTIF(G785:P785,"Y")+COUNTIF(G785:P785,"N/A"))=10,"Gold",(COUNTIF(G785:N785,"Y")+COUNTIF(G785:N785,"N/A"))=8,"Silver",COUNTIF(G785:J785,"Y")+COUNTIF(G785:J785,"N/A")=4,"Bronze",(COUNTIF(G785:J785,"Y")+COUNTIF(G785:J785,"N/A"))&lt;4,"Single Use"))</f>
        <v/>
      </c>
      <c r="R785" s="65"/>
      <c r="S785" s="66"/>
      <c r="T785" s="67"/>
      <c r="U785" s="67"/>
    </row>
    <row r="786" spans="1:21" ht="24.95" customHeight="1">
      <c r="A786" s="60"/>
      <c r="B786" s="61"/>
      <c r="C786" s="61"/>
      <c r="D786" s="61"/>
      <c r="E786" s="63"/>
      <c r="F786" s="76"/>
      <c r="G786" s="63"/>
      <c r="H786" s="63"/>
      <c r="I786" s="63"/>
      <c r="J786" s="63"/>
      <c r="K786" s="63"/>
      <c r="L786" s="63"/>
      <c r="M786" s="63"/>
      <c r="N786" s="63"/>
      <c r="O786" s="63"/>
      <c r="P786" s="63"/>
      <c r="Q786" s="121" t="str" cm="1">
        <f t="array" ref="Q786">IF(COUNTA(G786:P786)=0,"",_xlfn.IFS((COUNTIF(G786:P786,"Y")+COUNTIF(G786:P786,"N/A"))=10,"Gold",(COUNTIF(G786:N786,"Y")+COUNTIF(G786:N786,"N/A"))=8,"Silver",COUNTIF(G786:J786,"Y")+COUNTIF(G786:J786,"N/A")=4,"Bronze",(COUNTIF(G786:J786,"Y")+COUNTIF(G786:J786,"N/A"))&lt;4,"Single Use"))</f>
        <v/>
      </c>
      <c r="R786" s="65"/>
      <c r="S786" s="66"/>
      <c r="T786" s="67"/>
      <c r="U786" s="67"/>
    </row>
    <row r="787" spans="1:21" ht="24.95" customHeight="1">
      <c r="A787" s="60"/>
      <c r="B787" s="61"/>
      <c r="C787" s="61"/>
      <c r="D787" s="61"/>
      <c r="E787" s="63"/>
      <c r="F787" s="76"/>
      <c r="G787" s="63"/>
      <c r="H787" s="63"/>
      <c r="I787" s="63"/>
      <c r="J787" s="63"/>
      <c r="K787" s="63"/>
      <c r="L787" s="63"/>
      <c r="M787" s="63"/>
      <c r="N787" s="63"/>
      <c r="O787" s="63"/>
      <c r="P787" s="63"/>
      <c r="Q787" s="121" t="str" cm="1">
        <f t="array" ref="Q787">IF(COUNTA(G787:P787)=0,"",_xlfn.IFS((COUNTIF(G787:P787,"Y")+COUNTIF(G787:P787,"N/A"))=10,"Gold",(COUNTIF(G787:N787,"Y")+COUNTIF(G787:N787,"N/A"))=8,"Silver",COUNTIF(G787:J787,"Y")+COUNTIF(G787:J787,"N/A")=4,"Bronze",(COUNTIF(G787:J787,"Y")+COUNTIF(G787:J787,"N/A"))&lt;4,"Single Use"))</f>
        <v/>
      </c>
      <c r="R787" s="65"/>
      <c r="S787" s="66"/>
      <c r="T787" s="67"/>
      <c r="U787" s="67"/>
    </row>
    <row r="788" spans="1:21" ht="24.95" customHeight="1">
      <c r="A788" s="60"/>
      <c r="B788" s="61"/>
      <c r="C788" s="61"/>
      <c r="D788" s="61"/>
      <c r="E788" s="63"/>
      <c r="F788" s="76"/>
      <c r="G788" s="63"/>
      <c r="H788" s="63"/>
      <c r="I788" s="63"/>
      <c r="J788" s="63"/>
      <c r="K788" s="63"/>
      <c r="L788" s="63"/>
      <c r="M788" s="63"/>
      <c r="N788" s="63"/>
      <c r="O788" s="63"/>
      <c r="P788" s="63"/>
      <c r="Q788" s="121" t="str" cm="1">
        <f t="array" ref="Q788">IF(COUNTA(G788:P788)=0,"",_xlfn.IFS((COUNTIF(G788:P788,"Y")+COUNTIF(G788:P788,"N/A"))=10,"Gold",(COUNTIF(G788:N788,"Y")+COUNTIF(G788:N788,"N/A"))=8,"Silver",COUNTIF(G788:J788,"Y")+COUNTIF(G788:J788,"N/A")=4,"Bronze",(COUNTIF(G788:J788,"Y")+COUNTIF(G788:J788,"N/A"))&lt;4,"Single Use"))</f>
        <v/>
      </c>
      <c r="R788" s="65"/>
      <c r="S788" s="66"/>
      <c r="T788" s="67"/>
      <c r="U788" s="67"/>
    </row>
    <row r="789" spans="1:21" ht="24.95" customHeight="1">
      <c r="A789" s="60"/>
      <c r="B789" s="61"/>
      <c r="C789" s="61"/>
      <c r="D789" s="61"/>
      <c r="E789" s="63"/>
      <c r="F789" s="76"/>
      <c r="G789" s="63"/>
      <c r="H789" s="63"/>
      <c r="I789" s="63"/>
      <c r="J789" s="63"/>
      <c r="K789" s="63"/>
      <c r="L789" s="63"/>
      <c r="M789" s="63"/>
      <c r="N789" s="63"/>
      <c r="O789" s="63"/>
      <c r="P789" s="63"/>
      <c r="Q789" s="121" t="str" cm="1">
        <f t="array" ref="Q789">IF(COUNTA(G789:P789)=0,"",_xlfn.IFS((COUNTIF(G789:P789,"Y")+COUNTIF(G789:P789,"N/A"))=10,"Gold",(COUNTIF(G789:N789,"Y")+COUNTIF(G789:N789,"N/A"))=8,"Silver",COUNTIF(G789:J789,"Y")+COUNTIF(G789:J789,"N/A")=4,"Bronze",(COUNTIF(G789:J789,"Y")+COUNTIF(G789:J789,"N/A"))&lt;4,"Single Use"))</f>
        <v/>
      </c>
      <c r="R789" s="65"/>
      <c r="S789" s="66"/>
      <c r="T789" s="67"/>
      <c r="U789" s="67"/>
    </row>
    <row r="790" spans="1:21" ht="24.95" customHeight="1">
      <c r="A790" s="60"/>
      <c r="B790" s="61"/>
      <c r="C790" s="61"/>
      <c r="D790" s="61"/>
      <c r="E790" s="63"/>
      <c r="F790" s="76"/>
      <c r="G790" s="63"/>
      <c r="H790" s="63"/>
      <c r="I790" s="63"/>
      <c r="J790" s="63"/>
      <c r="K790" s="63"/>
      <c r="L790" s="63"/>
      <c r="M790" s="63"/>
      <c r="N790" s="63"/>
      <c r="O790" s="63"/>
      <c r="P790" s="63"/>
      <c r="Q790" s="121" t="str" cm="1">
        <f t="array" ref="Q790">IF(COUNTA(G790:P790)=0,"",_xlfn.IFS((COUNTIF(G790:P790,"Y")+COUNTIF(G790:P790,"N/A"))=10,"Gold",(COUNTIF(G790:N790,"Y")+COUNTIF(G790:N790,"N/A"))=8,"Silver",COUNTIF(G790:J790,"Y")+COUNTIF(G790:J790,"N/A")=4,"Bronze",(COUNTIF(G790:J790,"Y")+COUNTIF(G790:J790,"N/A"))&lt;4,"Single Use"))</f>
        <v/>
      </c>
      <c r="R790" s="65"/>
      <c r="S790" s="66"/>
      <c r="T790" s="67"/>
      <c r="U790" s="67"/>
    </row>
    <row r="791" spans="1:21" ht="24.95" customHeight="1">
      <c r="A791" s="60"/>
      <c r="B791" s="61"/>
      <c r="C791" s="61"/>
      <c r="D791" s="61"/>
      <c r="E791" s="63"/>
      <c r="F791" s="76"/>
      <c r="G791" s="63"/>
      <c r="H791" s="63"/>
      <c r="I791" s="63"/>
      <c r="J791" s="63"/>
      <c r="K791" s="63"/>
      <c r="L791" s="63"/>
      <c r="M791" s="63"/>
      <c r="N791" s="63"/>
      <c r="O791" s="63"/>
      <c r="P791" s="63"/>
      <c r="Q791" s="121" t="str" cm="1">
        <f t="array" ref="Q791">IF(COUNTA(G791:P791)=0,"",_xlfn.IFS((COUNTIF(G791:P791,"Y")+COUNTIF(G791:P791,"N/A"))=10,"Gold",(COUNTIF(G791:N791,"Y")+COUNTIF(G791:N791,"N/A"))=8,"Silver",COUNTIF(G791:J791,"Y")+COUNTIF(G791:J791,"N/A")=4,"Bronze",(COUNTIF(G791:J791,"Y")+COUNTIF(G791:J791,"N/A"))&lt;4,"Single Use"))</f>
        <v/>
      </c>
      <c r="R791" s="65"/>
      <c r="S791" s="66"/>
      <c r="T791" s="67"/>
      <c r="U791" s="67"/>
    </row>
    <row r="792" spans="1:21" ht="24.95" customHeight="1">
      <c r="A792" s="60"/>
      <c r="B792" s="61"/>
      <c r="C792" s="61"/>
      <c r="D792" s="61"/>
      <c r="E792" s="63"/>
      <c r="F792" s="76"/>
      <c r="G792" s="63"/>
      <c r="H792" s="63"/>
      <c r="I792" s="63"/>
      <c r="J792" s="63"/>
      <c r="K792" s="63"/>
      <c r="L792" s="63"/>
      <c r="M792" s="63"/>
      <c r="N792" s="63"/>
      <c r="O792" s="63"/>
      <c r="P792" s="63"/>
      <c r="Q792" s="121" t="str" cm="1">
        <f t="array" ref="Q792">IF(COUNTA(G792:P792)=0,"",_xlfn.IFS((COUNTIF(G792:P792,"Y")+COUNTIF(G792:P792,"N/A"))=10,"Gold",(COUNTIF(G792:N792,"Y")+COUNTIF(G792:N792,"N/A"))=8,"Silver",COUNTIF(G792:J792,"Y")+COUNTIF(G792:J792,"N/A")=4,"Bronze",(COUNTIF(G792:J792,"Y")+COUNTIF(G792:J792,"N/A"))&lt;4,"Single Use"))</f>
        <v/>
      </c>
      <c r="R792" s="65"/>
      <c r="S792" s="66"/>
      <c r="T792" s="67"/>
      <c r="U792" s="67"/>
    </row>
    <row r="793" spans="1:21" ht="24.95" customHeight="1">
      <c r="A793" s="60"/>
      <c r="B793" s="61"/>
      <c r="C793" s="61"/>
      <c r="D793" s="61"/>
      <c r="E793" s="63"/>
      <c r="F793" s="76"/>
      <c r="G793" s="63"/>
      <c r="H793" s="63"/>
      <c r="I793" s="63"/>
      <c r="J793" s="63"/>
      <c r="K793" s="63"/>
      <c r="L793" s="63"/>
      <c r="M793" s="63"/>
      <c r="N793" s="63"/>
      <c r="O793" s="63"/>
      <c r="P793" s="63"/>
      <c r="Q793" s="121" t="str" cm="1">
        <f t="array" ref="Q793">IF(COUNTA(G793:P793)=0,"",_xlfn.IFS((COUNTIF(G793:P793,"Y")+COUNTIF(G793:P793,"N/A"))=10,"Gold",(COUNTIF(G793:N793,"Y")+COUNTIF(G793:N793,"N/A"))=8,"Silver",COUNTIF(G793:J793,"Y")+COUNTIF(G793:J793,"N/A")=4,"Bronze",(COUNTIF(G793:J793,"Y")+COUNTIF(G793:J793,"N/A"))&lt;4,"Single Use"))</f>
        <v/>
      </c>
      <c r="R793" s="65"/>
      <c r="S793" s="66"/>
      <c r="T793" s="67"/>
      <c r="U793" s="67"/>
    </row>
    <row r="794" spans="1:21" ht="24.95" customHeight="1">
      <c r="A794" s="60"/>
      <c r="B794" s="61"/>
      <c r="C794" s="61"/>
      <c r="D794" s="61"/>
      <c r="E794" s="63"/>
      <c r="F794" s="76"/>
      <c r="G794" s="63"/>
      <c r="H794" s="63"/>
      <c r="I794" s="63"/>
      <c r="J794" s="63"/>
      <c r="K794" s="63"/>
      <c r="L794" s="63"/>
      <c r="M794" s="63"/>
      <c r="N794" s="63"/>
      <c r="O794" s="63"/>
      <c r="P794" s="63"/>
      <c r="Q794" s="121" t="str" cm="1">
        <f t="array" ref="Q794">IF(COUNTA(G794:P794)=0,"",_xlfn.IFS((COUNTIF(G794:P794,"Y")+COUNTIF(G794:P794,"N/A"))=10,"Gold",(COUNTIF(G794:N794,"Y")+COUNTIF(G794:N794,"N/A"))=8,"Silver",COUNTIF(G794:J794,"Y")+COUNTIF(G794:J794,"N/A")=4,"Bronze",(COUNTIF(G794:J794,"Y")+COUNTIF(G794:J794,"N/A"))&lt;4,"Single Use"))</f>
        <v/>
      </c>
      <c r="R794" s="65"/>
      <c r="S794" s="66"/>
      <c r="T794" s="67"/>
      <c r="U794" s="67"/>
    </row>
    <row r="795" spans="1:21" ht="24.95" customHeight="1">
      <c r="A795" s="60"/>
      <c r="B795" s="61"/>
      <c r="C795" s="61"/>
      <c r="D795" s="61"/>
      <c r="E795" s="63"/>
      <c r="F795" s="76"/>
      <c r="G795" s="63"/>
      <c r="H795" s="63"/>
      <c r="I795" s="63"/>
      <c r="J795" s="63"/>
      <c r="K795" s="63"/>
      <c r="L795" s="63"/>
      <c r="M795" s="63"/>
      <c r="N795" s="63"/>
      <c r="O795" s="63"/>
      <c r="P795" s="63"/>
      <c r="Q795" s="121" t="str" cm="1">
        <f t="array" ref="Q795">IF(COUNTA(G795:P795)=0,"",_xlfn.IFS((COUNTIF(G795:P795,"Y")+COUNTIF(G795:P795,"N/A"))=10,"Gold",(COUNTIF(G795:N795,"Y")+COUNTIF(G795:N795,"N/A"))=8,"Silver",COUNTIF(G795:J795,"Y")+COUNTIF(G795:J795,"N/A")=4,"Bronze",(COUNTIF(G795:J795,"Y")+COUNTIF(G795:J795,"N/A"))&lt;4,"Single Use"))</f>
        <v/>
      </c>
      <c r="R795" s="65"/>
      <c r="S795" s="66"/>
      <c r="T795" s="67"/>
      <c r="U795" s="67"/>
    </row>
    <row r="796" spans="1:21" ht="24.95" customHeight="1">
      <c r="A796" s="60"/>
      <c r="B796" s="61"/>
      <c r="C796" s="61"/>
      <c r="D796" s="61"/>
      <c r="E796" s="63"/>
      <c r="F796" s="76"/>
      <c r="G796" s="63"/>
      <c r="H796" s="63"/>
      <c r="I796" s="63"/>
      <c r="J796" s="63"/>
      <c r="K796" s="63"/>
      <c r="L796" s="63"/>
      <c r="M796" s="63"/>
      <c r="N796" s="63"/>
      <c r="O796" s="63"/>
      <c r="P796" s="63"/>
      <c r="Q796" s="121" t="str" cm="1">
        <f t="array" ref="Q796">IF(COUNTA(G796:P796)=0,"",_xlfn.IFS((COUNTIF(G796:P796,"Y")+COUNTIF(G796:P796,"N/A"))=10,"Gold",(COUNTIF(G796:N796,"Y")+COUNTIF(G796:N796,"N/A"))=8,"Silver",COUNTIF(G796:J796,"Y")+COUNTIF(G796:J796,"N/A")=4,"Bronze",(COUNTIF(G796:J796,"Y")+COUNTIF(G796:J796,"N/A"))&lt;4,"Single Use"))</f>
        <v/>
      </c>
      <c r="R796" s="65"/>
      <c r="S796" s="66"/>
      <c r="T796" s="67"/>
      <c r="U796" s="67"/>
    </row>
    <row r="797" spans="1:21" ht="24.95" customHeight="1">
      <c r="A797" s="60"/>
      <c r="B797" s="61"/>
      <c r="C797" s="61"/>
      <c r="D797" s="61"/>
      <c r="E797" s="63"/>
      <c r="F797" s="76"/>
      <c r="G797" s="63"/>
      <c r="H797" s="63"/>
      <c r="I797" s="63"/>
      <c r="J797" s="63"/>
      <c r="K797" s="63"/>
      <c r="L797" s="63"/>
      <c r="M797" s="63"/>
      <c r="N797" s="63"/>
      <c r="O797" s="63"/>
      <c r="P797" s="63"/>
      <c r="Q797" s="121" t="str" cm="1">
        <f t="array" ref="Q797">IF(COUNTA(G797:P797)=0,"",_xlfn.IFS((COUNTIF(G797:P797,"Y")+COUNTIF(G797:P797,"N/A"))=10,"Gold",(COUNTIF(G797:N797,"Y")+COUNTIF(G797:N797,"N/A"))=8,"Silver",COUNTIF(G797:J797,"Y")+COUNTIF(G797:J797,"N/A")=4,"Bronze",(COUNTIF(G797:J797,"Y")+COUNTIF(G797:J797,"N/A"))&lt;4,"Single Use"))</f>
        <v/>
      </c>
      <c r="R797" s="65"/>
      <c r="S797" s="66"/>
      <c r="T797" s="67"/>
      <c r="U797" s="67"/>
    </row>
    <row r="798" spans="1:21" ht="24.95" customHeight="1">
      <c r="A798" s="60"/>
      <c r="B798" s="61"/>
      <c r="C798" s="61"/>
      <c r="D798" s="61"/>
      <c r="E798" s="63"/>
      <c r="F798" s="76"/>
      <c r="G798" s="63"/>
      <c r="H798" s="63"/>
      <c r="I798" s="63"/>
      <c r="J798" s="63"/>
      <c r="K798" s="63"/>
      <c r="L798" s="63"/>
      <c r="M798" s="63"/>
      <c r="N798" s="63"/>
      <c r="O798" s="63"/>
      <c r="P798" s="63"/>
      <c r="Q798" s="121" t="str" cm="1">
        <f t="array" ref="Q798">IF(COUNTA(G798:P798)=0,"",_xlfn.IFS((COUNTIF(G798:P798,"Y")+COUNTIF(G798:P798,"N/A"))=10,"Gold",(COUNTIF(G798:N798,"Y")+COUNTIF(G798:N798,"N/A"))=8,"Silver",COUNTIF(G798:J798,"Y")+COUNTIF(G798:J798,"N/A")=4,"Bronze",(COUNTIF(G798:J798,"Y")+COUNTIF(G798:J798,"N/A"))&lt;4,"Single Use"))</f>
        <v/>
      </c>
      <c r="R798" s="65"/>
      <c r="S798" s="66"/>
      <c r="T798" s="67"/>
      <c r="U798" s="67"/>
    </row>
    <row r="799" spans="1:21" ht="24.95" customHeight="1">
      <c r="A799" s="60"/>
      <c r="B799" s="61"/>
      <c r="C799" s="61"/>
      <c r="D799" s="61"/>
      <c r="E799" s="63"/>
      <c r="F799" s="76"/>
      <c r="G799" s="63"/>
      <c r="H799" s="63"/>
      <c r="I799" s="63"/>
      <c r="J799" s="63"/>
      <c r="K799" s="63"/>
      <c r="L799" s="63"/>
      <c r="M799" s="63"/>
      <c r="N799" s="63"/>
      <c r="O799" s="63"/>
      <c r="P799" s="63"/>
      <c r="Q799" s="121" t="str" cm="1">
        <f t="array" ref="Q799">IF(COUNTA(G799:P799)=0,"",_xlfn.IFS((COUNTIF(G799:P799,"Y")+COUNTIF(G799:P799,"N/A"))=10,"Gold",(COUNTIF(G799:N799,"Y")+COUNTIF(G799:N799,"N/A"))=8,"Silver",COUNTIF(G799:J799,"Y")+COUNTIF(G799:J799,"N/A")=4,"Bronze",(COUNTIF(G799:J799,"Y")+COUNTIF(G799:J799,"N/A"))&lt;4,"Single Use"))</f>
        <v/>
      </c>
      <c r="R799" s="65"/>
      <c r="S799" s="66"/>
      <c r="T799" s="67"/>
      <c r="U799" s="67"/>
    </row>
    <row r="800" spans="1:21" ht="24.95" customHeight="1">
      <c r="A800" s="60"/>
      <c r="B800" s="61"/>
      <c r="C800" s="61"/>
      <c r="D800" s="61"/>
      <c r="E800" s="63"/>
      <c r="F800" s="76"/>
      <c r="G800" s="63"/>
      <c r="H800" s="63"/>
      <c r="I800" s="63"/>
      <c r="J800" s="63"/>
      <c r="K800" s="63"/>
      <c r="L800" s="63"/>
      <c r="M800" s="63"/>
      <c r="N800" s="63"/>
      <c r="O800" s="63"/>
      <c r="P800" s="63"/>
      <c r="Q800" s="121" t="str" cm="1">
        <f t="array" ref="Q800">IF(COUNTA(G800:P800)=0,"",_xlfn.IFS((COUNTIF(G800:P800,"Y")+COUNTIF(G800:P800,"N/A"))=10,"Gold",(COUNTIF(G800:N800,"Y")+COUNTIF(G800:N800,"N/A"))=8,"Silver",COUNTIF(G800:J800,"Y")+COUNTIF(G800:J800,"N/A")=4,"Bronze",(COUNTIF(G800:J800,"Y")+COUNTIF(G800:J800,"N/A"))&lt;4,"Single Use"))</f>
        <v/>
      </c>
      <c r="R800" s="65"/>
      <c r="S800" s="66"/>
      <c r="T800" s="67"/>
      <c r="U800" s="67"/>
    </row>
    <row r="801" spans="1:21" ht="24.95" customHeight="1">
      <c r="A801" s="60"/>
      <c r="B801" s="61"/>
      <c r="C801" s="61"/>
      <c r="D801" s="61"/>
      <c r="E801" s="63"/>
      <c r="F801" s="76"/>
      <c r="G801" s="63"/>
      <c r="H801" s="63"/>
      <c r="I801" s="63"/>
      <c r="J801" s="63"/>
      <c r="K801" s="63"/>
      <c r="L801" s="63"/>
      <c r="M801" s="63"/>
      <c r="N801" s="63"/>
      <c r="O801" s="63"/>
      <c r="P801" s="63"/>
      <c r="Q801" s="121" t="str" cm="1">
        <f t="array" ref="Q801">IF(COUNTA(G801:P801)=0,"",_xlfn.IFS((COUNTIF(G801:P801,"Y")+COUNTIF(G801:P801,"N/A"))=10,"Gold",(COUNTIF(G801:N801,"Y")+COUNTIF(G801:N801,"N/A"))=8,"Silver",COUNTIF(G801:J801,"Y")+COUNTIF(G801:J801,"N/A")=4,"Bronze",(COUNTIF(G801:J801,"Y")+COUNTIF(G801:J801,"N/A"))&lt;4,"Single Use"))</f>
        <v/>
      </c>
      <c r="R801" s="65"/>
      <c r="S801" s="66"/>
      <c r="T801" s="67"/>
      <c r="U801" s="67"/>
    </row>
    <row r="802" spans="1:21" ht="24.95" customHeight="1">
      <c r="A802" s="60"/>
      <c r="B802" s="61"/>
      <c r="C802" s="61"/>
      <c r="D802" s="61"/>
      <c r="E802" s="63"/>
      <c r="F802" s="76"/>
      <c r="G802" s="63"/>
      <c r="H802" s="63"/>
      <c r="I802" s="63"/>
      <c r="J802" s="63"/>
      <c r="K802" s="63"/>
      <c r="L802" s="63"/>
      <c r="M802" s="63"/>
      <c r="N802" s="63"/>
      <c r="O802" s="63"/>
      <c r="P802" s="63"/>
      <c r="Q802" s="121" t="str" cm="1">
        <f t="array" ref="Q802">IF(COUNTA(G802:P802)=0,"",_xlfn.IFS((COUNTIF(G802:P802,"Y")+COUNTIF(G802:P802,"N/A"))=10,"Gold",(COUNTIF(G802:N802,"Y")+COUNTIF(G802:N802,"N/A"))=8,"Silver",COUNTIF(G802:J802,"Y")+COUNTIF(G802:J802,"N/A")=4,"Bronze",(COUNTIF(G802:J802,"Y")+COUNTIF(G802:J802,"N/A"))&lt;4,"Single Use"))</f>
        <v/>
      </c>
      <c r="R802" s="65"/>
      <c r="S802" s="66"/>
      <c r="T802" s="67"/>
      <c r="U802" s="67"/>
    </row>
    <row r="803" spans="1:21" ht="15" customHeight="1">
      <c r="S803" s="56"/>
      <c r="T803" s="49"/>
      <c r="U803" s="49"/>
    </row>
  </sheetData>
  <sheetProtection insertRows="0" insertHyperlinks="0" deleteRows="0" sort="0" autoFilter="0" pivotTables="0"/>
  <mergeCells count="12">
    <mergeCell ref="G8:J8"/>
    <mergeCell ref="B6:E6"/>
    <mergeCell ref="K2:L2"/>
    <mergeCell ref="K3:L3"/>
    <mergeCell ref="K4:L4"/>
    <mergeCell ref="K5:L5"/>
    <mergeCell ref="B7:E7"/>
    <mergeCell ref="B2:E2"/>
    <mergeCell ref="B4:E4"/>
    <mergeCell ref="B5:E5"/>
    <mergeCell ref="B8:E8"/>
    <mergeCell ref="B3:E3"/>
  </mergeCells>
  <phoneticPr fontId="64" type="noConversion"/>
  <conditionalFormatting sqref="Q12:Q802">
    <cfRule type="containsText" dxfId="27" priority="12" operator="containsText" text="Single Use">
      <formula>NOT(ISERROR(SEARCH("Single Use",Q12)))</formula>
    </cfRule>
    <cfRule type="containsText" dxfId="26" priority="13" operator="containsText" text="gold">
      <formula>NOT(ISERROR(SEARCH(("gold"),(Q12))))</formula>
    </cfRule>
    <cfRule type="containsText" dxfId="25" priority="14" operator="containsText" text="silver">
      <formula>NOT(ISERROR(SEARCH(("silver"),(Q12))))</formula>
    </cfRule>
    <cfRule type="containsText" dxfId="24" priority="15" operator="containsText" text="bronze">
      <formula>NOT(ISERROR(SEARCH(("bronze"),(Q12))))</formula>
    </cfRule>
  </conditionalFormatting>
  <dataValidations count="5">
    <dataValidation type="list" allowBlank="1" showInputMessage="1" showErrorMessage="1" sqref="L2:L5 Q6:Q1048576" xr:uid="{615C8C5E-D5EB-4F60-81F5-C39B51759487}">
      <formula1>"Single Use,Bronze,Silver,Gold"</formula1>
    </dataValidation>
    <dataValidation type="list" allowBlank="1" showErrorMessage="1" sqref="G12:P802" xr:uid="{00000000-0002-0000-0100-000001000000}">
      <formula1>"Y,N,N/A"</formula1>
    </dataValidation>
    <dataValidation type="decimal" operator="greaterThan" allowBlank="1" showInputMessage="1" showErrorMessage="1" sqref="F12:F802" xr:uid="{C793A013-D28A-44BB-8024-EC5CA70FB4C7}">
      <formula1>0</formula1>
    </dataValidation>
    <dataValidation type="decimal" allowBlank="1" showInputMessage="1" showErrorMessage="1" sqref="H3" xr:uid="{CEB627A2-C5D2-4212-84E3-D0AC1D980295}">
      <formula1>0</formula1>
      <formula2>1E+25</formula2>
    </dataValidation>
    <dataValidation type="decimal" allowBlank="1" showInputMessage="1" showErrorMessage="1" sqref="G3" xr:uid="{940BDD70-0C45-4362-A2FD-1830929E6114}">
      <formula1>0</formula1>
      <formula2>10000000000000</formula2>
    </dataValidation>
  </dataValidations>
  <pageMargins left="3.937007874015748E-2" right="3.937007874015748E-2" top="0.15748031496062992" bottom="0.74803149606299213" header="0" footer="0"/>
  <pageSetup paperSize="8" scale="44" fitToHeight="0" orientation="landscape" r:id="rId1"/>
  <headerFooter>
    <oddFooter>&amp;L&amp;"Calibri"&amp;11&amp;K000000#0078D7Information Classification: General_x000D_&amp;1#&amp;"Rockwell"&amp;9&amp;K0078D7Information Classification: General</oddFooter>
  </headerFooter>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CEA35-5520-4818-9430-B562E92C5A64}">
  <sheetPr>
    <tabColor rgb="FF85BD41"/>
  </sheetPr>
  <dimension ref="A1:AS70"/>
  <sheetViews>
    <sheetView showGridLines="0" zoomScale="40" zoomScaleNormal="40" workbookViewId="0">
      <selection activeCell="W51" sqref="W51"/>
    </sheetView>
  </sheetViews>
  <sheetFormatPr defaultColWidth="12.33203125" defaultRowHeight="15" customHeight="1"/>
  <cols>
    <col min="1" max="1" width="43.5546875" style="1" customWidth="1"/>
    <col min="2" max="32" width="9.21875" style="1" customWidth="1"/>
    <col min="33" max="16384" width="12.33203125" style="1"/>
  </cols>
  <sheetData>
    <row r="1" spans="1:32" s="33" customFormat="1" ht="29.25" customHeight="1">
      <c r="A1" s="31"/>
      <c r="B1" s="31"/>
      <c r="C1" s="31"/>
      <c r="D1" s="31"/>
      <c r="E1" s="31"/>
      <c r="F1" s="31"/>
      <c r="G1" s="31"/>
      <c r="H1" s="31"/>
      <c r="I1" s="31"/>
      <c r="J1" s="31"/>
      <c r="K1" s="31"/>
      <c r="L1" s="31"/>
      <c r="M1" s="31"/>
      <c r="N1" s="31"/>
      <c r="O1" s="31"/>
      <c r="P1" s="31"/>
      <c r="Q1" s="31"/>
      <c r="R1" s="31"/>
      <c r="S1" s="31"/>
      <c r="T1" s="31"/>
      <c r="U1" s="31"/>
      <c r="V1" s="31"/>
      <c r="W1" s="31"/>
      <c r="X1" s="31"/>
      <c r="Y1" s="31"/>
      <c r="Z1" s="31"/>
      <c r="AA1" s="32"/>
      <c r="AB1" s="32"/>
      <c r="AC1" s="32"/>
      <c r="AD1" s="32"/>
      <c r="AE1" s="32"/>
      <c r="AF1" s="32"/>
    </row>
    <row r="2" spans="1:32" s="33" customFormat="1" ht="39" customHeight="1">
      <c r="A2" s="31"/>
      <c r="B2" s="162" t="s">
        <v>87</v>
      </c>
      <c r="C2" s="163"/>
      <c r="D2" s="163"/>
      <c r="E2" s="163"/>
      <c r="F2" s="163"/>
      <c r="G2" s="163"/>
      <c r="H2" s="163"/>
      <c r="I2" s="163"/>
      <c r="J2" s="163"/>
      <c r="K2" s="163"/>
      <c r="L2" s="163"/>
      <c r="M2" s="31"/>
      <c r="N2" s="31"/>
      <c r="O2" s="31"/>
      <c r="P2" s="31"/>
      <c r="Q2" s="31"/>
      <c r="R2" s="31"/>
      <c r="S2" s="31"/>
      <c r="T2" s="31"/>
      <c r="U2" s="31"/>
      <c r="V2" s="31"/>
      <c r="W2" s="31"/>
      <c r="X2" s="31"/>
      <c r="Y2" s="31"/>
      <c r="Z2" s="31"/>
      <c r="AA2" s="32"/>
      <c r="AB2" s="32"/>
      <c r="AC2" s="32"/>
      <c r="AD2" s="32"/>
      <c r="AE2" s="32"/>
      <c r="AF2" s="32"/>
    </row>
    <row r="3" spans="1:32" s="33" customFormat="1" ht="28.5" customHeight="1">
      <c r="A3" s="31"/>
      <c r="B3" s="31"/>
      <c r="C3" s="31"/>
      <c r="D3" s="31"/>
      <c r="E3" s="31"/>
      <c r="F3" s="31"/>
      <c r="G3" s="31"/>
      <c r="H3" s="31"/>
      <c r="I3" s="31"/>
      <c r="J3" s="31"/>
      <c r="K3" s="31"/>
      <c r="L3" s="31"/>
      <c r="M3" s="31"/>
      <c r="N3" s="31"/>
      <c r="O3" s="31"/>
      <c r="P3" s="31"/>
      <c r="Q3" s="31"/>
      <c r="R3" s="31"/>
      <c r="S3" s="31"/>
      <c r="T3" s="31"/>
      <c r="U3" s="31"/>
      <c r="V3" s="31"/>
      <c r="W3" s="31"/>
      <c r="X3" s="31"/>
      <c r="Y3" s="31"/>
      <c r="Z3" s="31"/>
      <c r="AA3" s="32"/>
      <c r="AB3" s="32"/>
      <c r="AC3" s="32"/>
      <c r="AD3" s="32"/>
      <c r="AE3" s="32"/>
      <c r="AF3" s="32"/>
    </row>
    <row r="4" spans="1:32" s="26" customFormat="1" ht="31.5" customHeight="1">
      <c r="A4" s="24"/>
      <c r="M4" s="24"/>
      <c r="N4" s="24"/>
      <c r="O4" s="24"/>
      <c r="P4" s="24"/>
      <c r="Q4" s="24"/>
      <c r="R4" s="24"/>
      <c r="S4" s="24"/>
      <c r="T4" s="24"/>
      <c r="U4" s="24"/>
      <c r="V4" s="24"/>
      <c r="W4" s="24"/>
      <c r="X4" s="24"/>
      <c r="Y4" s="24"/>
      <c r="Z4" s="24"/>
      <c r="AA4" s="25"/>
      <c r="AB4" s="25"/>
      <c r="AC4" s="25"/>
      <c r="AD4" s="25"/>
      <c r="AE4" s="25"/>
      <c r="AF4" s="25"/>
    </row>
    <row r="5" spans="1:32" s="26" customFormat="1" ht="9" customHeight="1">
      <c r="A5" s="24"/>
      <c r="B5" s="24"/>
      <c r="C5" s="24"/>
      <c r="D5" s="24"/>
      <c r="E5" s="24"/>
      <c r="F5" s="24"/>
      <c r="G5" s="24"/>
      <c r="H5" s="24"/>
      <c r="I5" s="24"/>
      <c r="J5" s="24"/>
      <c r="K5" s="24"/>
      <c r="L5" s="24"/>
      <c r="M5" s="24"/>
      <c r="N5" s="24"/>
      <c r="O5" s="24"/>
      <c r="P5" s="24"/>
      <c r="Q5" s="24"/>
      <c r="R5" s="24"/>
      <c r="S5" s="24"/>
      <c r="T5" s="24"/>
      <c r="U5" s="24"/>
      <c r="V5" s="24"/>
      <c r="W5" s="24"/>
      <c r="X5" s="24"/>
      <c r="Y5" s="24"/>
      <c r="Z5" s="24"/>
      <c r="AA5" s="25"/>
      <c r="AB5" s="25"/>
      <c r="AC5" s="25"/>
      <c r="AD5" s="25"/>
      <c r="AE5" s="25"/>
      <c r="AF5" s="25"/>
    </row>
    <row r="6" spans="1:32" s="26" customFormat="1" ht="33" customHeight="1">
      <c r="A6" s="27"/>
      <c r="B6" s="82"/>
      <c r="C6" s="28"/>
      <c r="D6" s="28"/>
      <c r="E6" s="87"/>
      <c r="F6" s="28"/>
      <c r="G6" s="28"/>
      <c r="H6" s="28"/>
      <c r="I6" s="28"/>
      <c r="J6" s="28"/>
      <c r="K6" s="28"/>
      <c r="L6" s="28"/>
      <c r="M6" s="24"/>
      <c r="N6" s="24"/>
      <c r="O6" s="24"/>
      <c r="P6" s="24"/>
      <c r="Q6" s="24"/>
      <c r="R6" s="24"/>
      <c r="S6" s="24"/>
      <c r="T6" s="24"/>
      <c r="U6" s="24"/>
      <c r="V6" s="24"/>
      <c r="W6" s="24"/>
      <c r="X6" s="24"/>
      <c r="Y6" s="24"/>
      <c r="Z6" s="24"/>
      <c r="AA6" s="25"/>
      <c r="AB6" s="25"/>
      <c r="AC6" s="25"/>
      <c r="AD6" s="25"/>
      <c r="AE6" s="25"/>
      <c r="AF6" s="25"/>
    </row>
    <row r="7" spans="1:32" s="26" customFormat="1" ht="11.25" customHeight="1">
      <c r="A7" s="24"/>
      <c r="B7" s="29"/>
      <c r="C7" s="30"/>
      <c r="D7" s="30"/>
      <c r="E7" s="30"/>
      <c r="F7" s="30"/>
      <c r="G7" s="30"/>
      <c r="H7" s="30"/>
      <c r="I7" s="30"/>
      <c r="J7" s="30"/>
      <c r="K7" s="30"/>
      <c r="L7" s="30"/>
      <c r="M7" s="24"/>
      <c r="N7" s="24"/>
      <c r="O7" s="24"/>
      <c r="P7" s="24"/>
      <c r="Q7" s="24"/>
      <c r="R7" s="24"/>
      <c r="S7" s="24"/>
      <c r="T7" s="24"/>
      <c r="U7" s="24"/>
      <c r="V7" s="24"/>
      <c r="W7" s="24"/>
      <c r="X7" s="24"/>
      <c r="Y7" s="24"/>
      <c r="Z7" s="24"/>
      <c r="AA7" s="25"/>
      <c r="AB7" s="25"/>
      <c r="AC7" s="25"/>
      <c r="AD7" s="25"/>
      <c r="AE7" s="25"/>
      <c r="AF7" s="25"/>
    </row>
    <row r="8" spans="1:32" s="26" customFormat="1" ht="294" customHeight="1">
      <c r="A8" s="24"/>
      <c r="B8" s="82"/>
      <c r="C8" s="28"/>
      <c r="D8" s="28"/>
      <c r="E8" s="28"/>
      <c r="F8" s="28"/>
      <c r="G8" s="28"/>
      <c r="H8" s="28"/>
      <c r="I8" s="28"/>
      <c r="J8" s="28"/>
      <c r="K8" s="28"/>
      <c r="L8" s="28"/>
      <c r="M8" s="24"/>
      <c r="N8" s="25"/>
      <c r="O8" s="24"/>
      <c r="P8" s="24"/>
      <c r="Q8" s="24"/>
      <c r="R8" s="25"/>
      <c r="S8" s="24"/>
      <c r="T8" s="24"/>
      <c r="U8" s="24"/>
      <c r="V8" s="24"/>
      <c r="W8" s="24"/>
      <c r="X8" s="24"/>
      <c r="Y8" s="24"/>
      <c r="Z8" s="24"/>
      <c r="AA8" s="25"/>
      <c r="AB8" s="25"/>
      <c r="AC8" s="25"/>
      <c r="AD8" s="25"/>
      <c r="AE8" s="25"/>
      <c r="AF8" s="25"/>
    </row>
    <row r="9" spans="1:32" s="26" customFormat="1" ht="13.5" customHeight="1">
      <c r="A9" s="24"/>
      <c r="B9" s="24"/>
      <c r="C9" s="24"/>
      <c r="D9" s="24"/>
      <c r="E9" s="24"/>
      <c r="F9" s="24"/>
      <c r="G9" s="24"/>
      <c r="H9" s="24"/>
      <c r="I9" s="24"/>
      <c r="J9" s="24"/>
      <c r="K9" s="24"/>
      <c r="L9" s="24"/>
      <c r="M9" s="24"/>
      <c r="N9" s="24"/>
      <c r="O9" s="24"/>
      <c r="P9" s="24"/>
      <c r="Q9" s="24"/>
      <c r="R9" s="24"/>
      <c r="S9" s="24"/>
      <c r="T9" s="24"/>
      <c r="U9" s="24"/>
      <c r="V9" s="24"/>
      <c r="W9" s="24"/>
      <c r="X9" s="24"/>
      <c r="Y9" s="24"/>
      <c r="Z9" s="24"/>
      <c r="AA9" s="25"/>
      <c r="AB9" s="25"/>
      <c r="AC9" s="25"/>
      <c r="AD9" s="25"/>
      <c r="AE9" s="25"/>
      <c r="AF9" s="25"/>
    </row>
    <row r="10" spans="1:32" s="26" customFormat="1" ht="174.75" customHeight="1">
      <c r="A10" s="24"/>
      <c r="B10" s="24"/>
      <c r="C10" s="24"/>
      <c r="D10" s="24"/>
      <c r="E10" s="24"/>
      <c r="F10" s="24"/>
      <c r="G10" s="24"/>
      <c r="H10" s="24"/>
      <c r="I10" s="24"/>
      <c r="J10" s="24"/>
      <c r="K10" s="24"/>
      <c r="L10" s="24"/>
      <c r="M10" s="24"/>
      <c r="N10" s="24"/>
      <c r="O10" s="24"/>
      <c r="P10" s="24"/>
      <c r="Q10" s="24"/>
      <c r="R10" s="24"/>
      <c r="S10" s="24"/>
      <c r="T10" s="24"/>
      <c r="U10" s="24"/>
      <c r="V10" s="24"/>
      <c r="W10" s="24"/>
      <c r="X10" s="24"/>
      <c r="Y10" s="24"/>
      <c r="Z10" s="24"/>
      <c r="AA10" s="25"/>
      <c r="AB10" s="25"/>
      <c r="AC10" s="25"/>
      <c r="AD10" s="25"/>
      <c r="AE10" s="25"/>
      <c r="AF10" s="25"/>
    </row>
    <row r="11" spans="1:32" s="26" customFormat="1" ht="13.5" customHeight="1">
      <c r="A11" s="24"/>
      <c r="B11" s="24"/>
      <c r="C11" s="24"/>
      <c r="D11" s="24"/>
      <c r="E11" s="24"/>
      <c r="F11" s="24"/>
      <c r="G11" s="24"/>
      <c r="H11" s="24"/>
      <c r="I11" s="24"/>
      <c r="J11" s="24"/>
      <c r="K11" s="24"/>
      <c r="L11" s="24"/>
      <c r="M11" s="24"/>
      <c r="N11" s="24"/>
      <c r="O11" s="24"/>
      <c r="P11" s="24"/>
      <c r="Q11" s="24"/>
      <c r="R11" s="24"/>
      <c r="S11" s="24"/>
      <c r="T11" s="24"/>
      <c r="U11" s="24"/>
      <c r="V11" s="24"/>
      <c r="W11" s="24"/>
      <c r="X11" s="24"/>
      <c r="Y11" s="24"/>
      <c r="Z11" s="24"/>
      <c r="AA11" s="25"/>
      <c r="AB11" s="25"/>
      <c r="AC11" s="25"/>
      <c r="AD11" s="25"/>
      <c r="AE11" s="25"/>
      <c r="AF11" s="25"/>
    </row>
    <row r="12" spans="1:32" s="26" customFormat="1" ht="13.5" customHeight="1">
      <c r="A12" s="24"/>
      <c r="B12" s="24"/>
      <c r="C12" s="24"/>
      <c r="D12" s="24"/>
      <c r="E12" s="24"/>
      <c r="F12" s="24"/>
      <c r="G12" s="24"/>
      <c r="H12" s="24"/>
      <c r="I12" s="24"/>
      <c r="J12" s="24"/>
      <c r="K12" s="24"/>
      <c r="L12" s="24"/>
      <c r="M12" s="24"/>
      <c r="N12" s="24"/>
      <c r="O12" s="24"/>
      <c r="P12" s="24"/>
      <c r="Q12" s="24"/>
      <c r="R12" s="24"/>
      <c r="S12" s="24"/>
      <c r="T12" s="24"/>
      <c r="U12" s="24"/>
      <c r="V12" s="24"/>
      <c r="W12" s="24"/>
      <c r="X12" s="24"/>
      <c r="Y12" s="24"/>
      <c r="Z12" s="24"/>
      <c r="AA12" s="25"/>
      <c r="AB12" s="25"/>
      <c r="AC12" s="25"/>
      <c r="AD12" s="25"/>
      <c r="AE12" s="25"/>
      <c r="AF12" s="25"/>
    </row>
    <row r="13" spans="1:32" s="26" customFormat="1" ht="13.5" customHeight="1">
      <c r="A13" s="24"/>
      <c r="B13" s="24"/>
      <c r="C13" s="24"/>
      <c r="D13" s="24"/>
      <c r="E13" s="24"/>
      <c r="F13" s="24"/>
      <c r="G13" s="24"/>
      <c r="H13" s="24"/>
      <c r="I13" s="24"/>
      <c r="J13" s="24"/>
      <c r="K13" s="24"/>
      <c r="L13" s="24"/>
      <c r="M13" s="24"/>
      <c r="N13" s="24"/>
      <c r="O13" s="24"/>
      <c r="P13" s="24"/>
      <c r="Q13" s="24"/>
      <c r="R13" s="24"/>
      <c r="S13" s="24"/>
      <c r="T13" s="24"/>
      <c r="U13" s="24"/>
      <c r="V13" s="24"/>
      <c r="W13" s="24"/>
      <c r="X13" s="24"/>
      <c r="Y13" s="24"/>
      <c r="Z13" s="24"/>
      <c r="AA13" s="25"/>
      <c r="AB13" s="25"/>
      <c r="AC13" s="25"/>
      <c r="AD13" s="25"/>
      <c r="AE13" s="25"/>
      <c r="AF13" s="25"/>
    </row>
    <row r="14" spans="1:32" s="26" customFormat="1" ht="13.5" customHeight="1">
      <c r="A14" s="24"/>
      <c r="B14" s="24"/>
      <c r="C14" s="24"/>
      <c r="D14" s="24"/>
      <c r="E14" s="24"/>
      <c r="F14" s="24"/>
      <c r="G14" s="24"/>
      <c r="H14" s="24"/>
      <c r="I14" s="24"/>
      <c r="J14" s="24"/>
      <c r="K14" s="24"/>
      <c r="L14" s="24"/>
      <c r="M14" s="24"/>
      <c r="N14" s="24" t="s">
        <v>88</v>
      </c>
      <c r="O14" s="24"/>
      <c r="P14" s="24"/>
      <c r="Q14" s="24"/>
      <c r="R14" s="24"/>
      <c r="S14" s="24"/>
      <c r="T14" s="24"/>
      <c r="U14" s="24"/>
      <c r="V14" s="24"/>
      <c r="W14" s="24"/>
      <c r="X14" s="24"/>
      <c r="Y14" s="24"/>
      <c r="Z14" s="24"/>
      <c r="AA14" s="25"/>
      <c r="AB14" s="25"/>
      <c r="AC14" s="25"/>
      <c r="AD14" s="25"/>
      <c r="AE14" s="25"/>
      <c r="AF14" s="25"/>
    </row>
    <row r="15" spans="1:32" s="26" customFormat="1" ht="13.5" customHeight="1">
      <c r="A15" s="24"/>
      <c r="B15" s="24"/>
      <c r="C15" s="24"/>
      <c r="D15" s="24"/>
      <c r="E15" s="24"/>
      <c r="F15" s="24"/>
      <c r="G15" s="24"/>
      <c r="H15" s="24"/>
      <c r="I15" s="24"/>
      <c r="J15" s="24"/>
      <c r="K15" s="24"/>
      <c r="L15" s="24"/>
      <c r="M15" s="24"/>
      <c r="N15" s="24"/>
      <c r="O15" s="24"/>
      <c r="P15" s="24"/>
      <c r="Q15" s="24"/>
      <c r="R15" s="24"/>
      <c r="S15" s="24"/>
      <c r="T15" s="24"/>
      <c r="U15" s="24"/>
      <c r="V15" s="24"/>
      <c r="W15" s="24"/>
      <c r="X15" s="24"/>
      <c r="Y15" s="24"/>
      <c r="Z15" s="24"/>
      <c r="AA15" s="25"/>
      <c r="AB15" s="25"/>
      <c r="AC15" s="25"/>
      <c r="AD15" s="25"/>
      <c r="AE15" s="25"/>
      <c r="AF15" s="25"/>
    </row>
    <row r="16" spans="1:32" s="26" customFormat="1" ht="13.5" customHeight="1">
      <c r="A16" s="24"/>
      <c r="B16" s="24"/>
      <c r="C16" s="24"/>
      <c r="D16" s="24"/>
      <c r="E16" s="24"/>
      <c r="F16" s="24"/>
      <c r="G16" s="24"/>
      <c r="H16" s="24"/>
      <c r="I16" s="24"/>
      <c r="J16" s="24"/>
      <c r="K16" s="24"/>
      <c r="L16" s="24"/>
      <c r="M16" s="24"/>
      <c r="N16" s="24"/>
      <c r="O16" s="24"/>
      <c r="P16" s="24"/>
      <c r="Q16" s="24"/>
      <c r="R16" s="24"/>
      <c r="S16" s="24"/>
      <c r="T16" s="24"/>
      <c r="U16" s="24"/>
      <c r="V16" s="24"/>
      <c r="W16" s="24"/>
      <c r="X16" s="24"/>
      <c r="Y16" s="24"/>
      <c r="Z16" s="24"/>
      <c r="AA16" s="25"/>
      <c r="AB16" s="25"/>
      <c r="AC16" s="25"/>
      <c r="AD16" s="25"/>
      <c r="AE16" s="25"/>
      <c r="AF16" s="25"/>
    </row>
    <row r="17" spans="1:32" s="26" customFormat="1" ht="13.5" customHeight="1">
      <c r="A17" s="24"/>
      <c r="B17" s="24"/>
      <c r="C17" s="24"/>
      <c r="D17" s="24"/>
      <c r="E17" s="24"/>
      <c r="F17" s="24"/>
      <c r="G17" s="24"/>
      <c r="H17" s="24"/>
      <c r="I17" s="24"/>
      <c r="J17" s="24"/>
      <c r="K17" s="24"/>
      <c r="L17" s="24"/>
      <c r="M17" s="24"/>
      <c r="N17" s="24"/>
      <c r="O17" s="24"/>
      <c r="P17" s="24"/>
      <c r="Q17" s="24"/>
      <c r="R17" s="24"/>
      <c r="S17" s="24"/>
      <c r="T17" s="24"/>
      <c r="U17" s="24"/>
      <c r="V17" s="24"/>
      <c r="W17" s="24"/>
      <c r="X17" s="24"/>
      <c r="Y17" s="24"/>
      <c r="Z17" s="24"/>
      <c r="AA17" s="25"/>
      <c r="AB17" s="25"/>
      <c r="AC17" s="25"/>
      <c r="AD17" s="25"/>
      <c r="AE17" s="25"/>
      <c r="AF17" s="25"/>
    </row>
    <row r="18" spans="1:32" s="26" customFormat="1" ht="13.5" customHeight="1">
      <c r="A18" s="24"/>
      <c r="B18" s="24"/>
      <c r="C18" s="24"/>
      <c r="D18" s="24"/>
      <c r="E18" s="24"/>
      <c r="F18" s="24"/>
      <c r="G18" s="24"/>
      <c r="H18" s="24"/>
      <c r="I18" s="24"/>
      <c r="J18" s="24"/>
      <c r="K18" s="24"/>
      <c r="L18" s="24"/>
      <c r="M18" s="24"/>
      <c r="N18" s="24"/>
      <c r="O18" s="24"/>
      <c r="P18" s="24"/>
      <c r="Q18" s="24"/>
      <c r="R18" s="24"/>
      <c r="S18" s="24"/>
      <c r="T18" s="24"/>
      <c r="U18" s="24"/>
      <c r="V18" s="24"/>
      <c r="W18" s="24"/>
      <c r="X18" s="24"/>
      <c r="Y18" s="24"/>
      <c r="Z18" s="24"/>
      <c r="AA18" s="25"/>
      <c r="AB18" s="25"/>
      <c r="AC18" s="25"/>
      <c r="AD18" s="25"/>
      <c r="AE18" s="25"/>
      <c r="AF18" s="25"/>
    </row>
    <row r="19" spans="1:32" s="26" customFormat="1" ht="13.5" customHeight="1">
      <c r="A19" s="24"/>
      <c r="B19" s="24"/>
      <c r="C19" s="24"/>
      <c r="D19" s="24"/>
      <c r="E19" s="24"/>
      <c r="F19" s="24"/>
      <c r="G19" s="24"/>
      <c r="H19" s="24"/>
      <c r="I19" s="24"/>
      <c r="J19" s="24"/>
      <c r="K19" s="24"/>
      <c r="L19" s="24"/>
      <c r="M19" s="24"/>
      <c r="N19" s="24"/>
      <c r="O19" s="24"/>
      <c r="P19" s="24"/>
      <c r="Q19" s="24"/>
      <c r="R19" s="24"/>
      <c r="S19" s="24"/>
      <c r="T19" s="24"/>
      <c r="U19" s="24"/>
      <c r="V19" s="24"/>
      <c r="W19" s="24"/>
      <c r="X19" s="24"/>
      <c r="Y19" s="24"/>
      <c r="Z19" s="24"/>
      <c r="AA19" s="25"/>
      <c r="AB19" s="25"/>
      <c r="AC19" s="25"/>
      <c r="AD19" s="25"/>
      <c r="AE19" s="25"/>
      <c r="AF19" s="25"/>
    </row>
    <row r="20" spans="1:32" s="26" customFormat="1" ht="13.5" customHeight="1">
      <c r="A20" s="24"/>
      <c r="B20" s="24"/>
      <c r="C20" s="24"/>
      <c r="D20" s="24"/>
      <c r="E20" s="24"/>
      <c r="F20" s="24"/>
      <c r="G20" s="24"/>
      <c r="H20" s="24"/>
      <c r="I20" s="24"/>
      <c r="J20" s="24"/>
      <c r="K20" s="24"/>
      <c r="L20" s="24"/>
      <c r="M20" s="24"/>
      <c r="N20" s="24"/>
      <c r="O20" s="24"/>
      <c r="P20" s="24"/>
      <c r="Q20" s="24"/>
      <c r="R20" s="24"/>
      <c r="S20" s="24"/>
      <c r="T20" s="24"/>
      <c r="U20" s="24"/>
      <c r="V20" s="24"/>
      <c r="W20" s="24"/>
      <c r="X20" s="24"/>
      <c r="Y20" s="24"/>
      <c r="Z20" s="24"/>
      <c r="AA20" s="25"/>
      <c r="AB20" s="25"/>
      <c r="AC20" s="25"/>
      <c r="AD20" s="25"/>
      <c r="AE20" s="25"/>
      <c r="AF20" s="25"/>
    </row>
    <row r="21" spans="1:32" s="26" customFormat="1" ht="13.5" customHeight="1">
      <c r="A21" s="24"/>
      <c r="B21" s="24"/>
      <c r="C21" s="24"/>
      <c r="D21" s="24"/>
      <c r="E21" s="24"/>
      <c r="F21" s="24"/>
      <c r="G21" s="24"/>
      <c r="H21" s="24"/>
      <c r="I21" s="24"/>
      <c r="J21" s="24"/>
      <c r="K21" s="24"/>
      <c r="L21" s="24"/>
      <c r="M21" s="24"/>
      <c r="N21" s="24"/>
      <c r="O21" s="24"/>
      <c r="P21" s="24"/>
      <c r="Q21" s="24"/>
      <c r="R21" s="24"/>
      <c r="S21" s="24"/>
      <c r="T21" s="24"/>
      <c r="U21" s="24"/>
      <c r="V21" s="24"/>
      <c r="W21" s="24"/>
      <c r="X21" s="24"/>
      <c r="Y21" s="24"/>
      <c r="Z21" s="24"/>
      <c r="AA21" s="25"/>
      <c r="AB21" s="25"/>
      <c r="AC21" s="25"/>
      <c r="AD21" s="25"/>
      <c r="AE21" s="25"/>
      <c r="AF21" s="25"/>
    </row>
    <row r="22" spans="1:32" s="26" customFormat="1" ht="13.5" customHeight="1">
      <c r="A22" s="24"/>
      <c r="B22" s="24"/>
      <c r="C22" s="24"/>
      <c r="D22" s="24"/>
      <c r="E22" s="24"/>
      <c r="F22" s="24"/>
      <c r="G22" s="24"/>
      <c r="H22" s="24"/>
      <c r="I22" s="24"/>
      <c r="J22" s="24"/>
      <c r="K22" s="24"/>
      <c r="L22" s="24"/>
      <c r="M22" s="24"/>
      <c r="N22" s="24"/>
      <c r="O22" s="24"/>
      <c r="P22" s="24"/>
      <c r="Q22" s="24"/>
      <c r="R22" s="24"/>
      <c r="S22" s="24"/>
      <c r="T22" s="24"/>
      <c r="U22" s="24"/>
      <c r="V22" s="24"/>
      <c r="W22" s="24"/>
      <c r="X22" s="24"/>
      <c r="Y22" s="24"/>
      <c r="Z22" s="24"/>
      <c r="AA22" s="25"/>
      <c r="AB22" s="25"/>
      <c r="AC22" s="25"/>
      <c r="AD22" s="25"/>
      <c r="AE22" s="25"/>
      <c r="AF22" s="25"/>
    </row>
    <row r="23" spans="1:32" s="26" customFormat="1" ht="13.5" customHeight="1">
      <c r="A23" s="24"/>
      <c r="B23" s="24"/>
      <c r="C23" s="24"/>
      <c r="D23" s="24"/>
      <c r="E23" s="24"/>
      <c r="F23" s="24"/>
      <c r="G23" s="24"/>
      <c r="H23" s="24"/>
      <c r="I23" s="24"/>
      <c r="J23" s="24"/>
      <c r="K23" s="24"/>
      <c r="L23" s="24"/>
      <c r="M23" s="24"/>
      <c r="N23" s="24"/>
      <c r="O23" s="24"/>
      <c r="P23" s="24"/>
      <c r="Q23" s="24"/>
      <c r="R23" s="24"/>
      <c r="S23" s="24"/>
      <c r="T23" s="24"/>
      <c r="U23" s="24"/>
      <c r="V23" s="24"/>
      <c r="W23" s="24"/>
      <c r="X23" s="24"/>
      <c r="Y23" s="24"/>
      <c r="Z23" s="24"/>
      <c r="AA23" s="25"/>
      <c r="AB23" s="25"/>
      <c r="AC23" s="25"/>
      <c r="AD23" s="25"/>
      <c r="AE23" s="25"/>
      <c r="AF23" s="25"/>
    </row>
    <row r="24" spans="1:32" s="26" customFormat="1" ht="13.5" customHeight="1">
      <c r="A24" s="24"/>
      <c r="B24" s="24"/>
      <c r="C24" s="24"/>
      <c r="D24" s="24"/>
      <c r="E24" s="24"/>
      <c r="F24" s="24"/>
      <c r="G24" s="24"/>
      <c r="H24" s="24"/>
      <c r="I24" s="24"/>
      <c r="J24" s="24"/>
      <c r="K24" s="24"/>
      <c r="L24" s="24"/>
      <c r="M24" s="24"/>
      <c r="N24" s="24"/>
      <c r="O24" s="24"/>
      <c r="P24" s="24"/>
      <c r="Q24" s="24"/>
      <c r="R24" s="24"/>
      <c r="S24" s="24"/>
      <c r="T24" s="24"/>
      <c r="U24" s="24"/>
      <c r="V24" s="24"/>
      <c r="W24" s="24"/>
      <c r="X24" s="24"/>
      <c r="Y24" s="24"/>
      <c r="Z24" s="24"/>
      <c r="AA24" s="25"/>
      <c r="AB24" s="25"/>
      <c r="AC24" s="25"/>
      <c r="AD24" s="25"/>
      <c r="AE24" s="25"/>
      <c r="AF24" s="25"/>
    </row>
    <row r="25" spans="1:32" s="26" customFormat="1" ht="13.5" customHeight="1">
      <c r="A25" s="24"/>
      <c r="B25" s="24"/>
      <c r="C25" s="24"/>
      <c r="D25" s="24"/>
      <c r="E25" s="24"/>
      <c r="F25" s="24"/>
      <c r="G25" s="24"/>
      <c r="H25" s="24"/>
      <c r="I25" s="24"/>
      <c r="J25" s="24"/>
      <c r="K25" s="24"/>
      <c r="L25" s="24"/>
      <c r="M25" s="24"/>
      <c r="N25" s="24"/>
      <c r="O25" s="24"/>
      <c r="P25" s="24"/>
      <c r="Q25" s="24"/>
      <c r="R25" s="24"/>
      <c r="S25" s="24"/>
      <c r="T25" s="24"/>
      <c r="U25" s="24"/>
      <c r="V25" s="24"/>
      <c r="W25" s="24"/>
      <c r="X25" s="24"/>
      <c r="Y25" s="24"/>
      <c r="Z25" s="24"/>
      <c r="AA25" s="25"/>
      <c r="AB25" s="25"/>
      <c r="AC25" s="25"/>
      <c r="AD25" s="25"/>
      <c r="AE25" s="25"/>
      <c r="AF25" s="25"/>
    </row>
    <row r="26" spans="1:32" s="26" customFormat="1" ht="13.5" customHeight="1">
      <c r="A26" s="24"/>
      <c r="B26" s="24"/>
      <c r="C26" s="24"/>
      <c r="D26" s="24"/>
      <c r="E26" s="24"/>
      <c r="F26" s="24"/>
      <c r="G26" s="24"/>
      <c r="H26" s="24"/>
      <c r="I26" s="24"/>
      <c r="J26" s="24"/>
      <c r="K26" s="24"/>
      <c r="L26" s="24"/>
      <c r="M26" s="24"/>
      <c r="N26" s="24"/>
      <c r="O26" s="24"/>
      <c r="P26" s="24"/>
      <c r="Q26" s="24"/>
      <c r="R26" s="24"/>
      <c r="S26" s="24"/>
      <c r="T26" s="24"/>
      <c r="U26" s="24"/>
      <c r="V26" s="24"/>
      <c r="W26" s="24"/>
      <c r="X26" s="24"/>
      <c r="Y26" s="24"/>
      <c r="Z26" s="24"/>
      <c r="AA26" s="25"/>
      <c r="AB26" s="25"/>
      <c r="AC26" s="25"/>
      <c r="AD26" s="25"/>
      <c r="AE26" s="25"/>
      <c r="AF26" s="25"/>
    </row>
    <row r="27" spans="1:32" s="26" customFormat="1" ht="13.5" customHeight="1">
      <c r="A27" s="24"/>
      <c r="B27" s="24"/>
      <c r="C27" s="24"/>
      <c r="D27" s="24"/>
      <c r="E27" s="24"/>
      <c r="F27" s="24"/>
      <c r="G27" s="24"/>
      <c r="H27" s="24"/>
      <c r="I27" s="24"/>
      <c r="J27" s="24"/>
      <c r="K27" s="24"/>
      <c r="L27" s="24"/>
      <c r="M27" s="24"/>
      <c r="N27" s="24"/>
      <c r="O27" s="24"/>
      <c r="P27" s="24"/>
      <c r="Q27" s="24"/>
      <c r="R27" s="24"/>
      <c r="S27" s="24"/>
      <c r="T27" s="24"/>
      <c r="U27" s="24"/>
      <c r="V27" s="24"/>
      <c r="W27" s="24"/>
      <c r="X27" s="24"/>
      <c r="Y27" s="24"/>
      <c r="Z27" s="24"/>
      <c r="AA27" s="25"/>
      <c r="AB27" s="25"/>
      <c r="AC27" s="25"/>
      <c r="AD27" s="25"/>
      <c r="AE27" s="25"/>
      <c r="AF27" s="25"/>
    </row>
    <row r="28" spans="1:32" s="26" customFormat="1" ht="13.5" customHeight="1">
      <c r="A28" s="24"/>
      <c r="B28" s="24"/>
      <c r="C28" s="24"/>
      <c r="D28" s="24"/>
      <c r="E28" s="24"/>
      <c r="F28" s="24"/>
      <c r="G28" s="24"/>
      <c r="H28" s="24"/>
      <c r="I28" s="24"/>
      <c r="J28" s="24"/>
      <c r="K28" s="24"/>
      <c r="L28" s="24"/>
      <c r="M28" s="24"/>
      <c r="N28" s="24"/>
      <c r="O28" s="24"/>
      <c r="P28" s="24"/>
      <c r="Q28" s="24"/>
      <c r="R28" s="24"/>
      <c r="S28" s="24"/>
      <c r="T28" s="24"/>
      <c r="U28" s="24"/>
      <c r="V28" s="24"/>
      <c r="W28" s="24"/>
      <c r="X28" s="24"/>
      <c r="Y28" s="24"/>
      <c r="Z28" s="24"/>
      <c r="AA28" s="25"/>
      <c r="AB28" s="25"/>
      <c r="AC28" s="25"/>
      <c r="AD28" s="25"/>
      <c r="AE28" s="25"/>
      <c r="AF28" s="25"/>
    </row>
    <row r="29" spans="1:32" s="26" customFormat="1" ht="13.5" customHeight="1">
      <c r="A29" s="24"/>
      <c r="B29" s="24"/>
      <c r="C29" s="24"/>
      <c r="D29" s="24"/>
      <c r="E29" s="24"/>
      <c r="F29" s="24"/>
      <c r="G29" s="24"/>
      <c r="H29" s="24"/>
      <c r="I29" s="24"/>
      <c r="J29" s="24"/>
      <c r="K29" s="24"/>
      <c r="L29" s="24"/>
      <c r="M29" s="24"/>
      <c r="N29" s="24"/>
      <c r="O29" s="24"/>
      <c r="P29" s="24"/>
      <c r="Q29" s="24"/>
      <c r="R29" s="24"/>
      <c r="S29" s="24"/>
      <c r="T29" s="24"/>
      <c r="U29" s="24"/>
      <c r="V29" s="24"/>
      <c r="W29" s="24"/>
      <c r="X29" s="24"/>
      <c r="Y29" s="24"/>
      <c r="Z29" s="24"/>
      <c r="AA29" s="25"/>
      <c r="AB29" s="25"/>
      <c r="AC29" s="25"/>
      <c r="AD29" s="25"/>
      <c r="AE29" s="25"/>
      <c r="AF29" s="25"/>
    </row>
    <row r="30" spans="1:32" s="26" customFormat="1" ht="13.5" customHeight="1">
      <c r="A30" s="24"/>
      <c r="B30" s="24"/>
      <c r="C30" s="24"/>
      <c r="D30" s="24"/>
      <c r="E30" s="24"/>
      <c r="F30" s="24"/>
      <c r="G30" s="24"/>
      <c r="H30" s="24"/>
      <c r="I30" s="24"/>
      <c r="J30" s="24"/>
      <c r="K30" s="24"/>
      <c r="L30" s="24"/>
      <c r="M30" s="24"/>
      <c r="N30" s="24"/>
      <c r="O30" s="24"/>
      <c r="P30" s="24"/>
      <c r="Q30" s="24"/>
      <c r="R30" s="24"/>
      <c r="S30" s="24"/>
      <c r="T30" s="24"/>
      <c r="U30" s="24"/>
      <c r="V30" s="24"/>
      <c r="W30" s="24"/>
      <c r="X30" s="24"/>
      <c r="Y30" s="24"/>
      <c r="Z30" s="24"/>
      <c r="AA30" s="25"/>
      <c r="AB30" s="25"/>
      <c r="AC30" s="25"/>
      <c r="AD30" s="25"/>
      <c r="AE30" s="25"/>
      <c r="AF30" s="25"/>
    </row>
    <row r="31" spans="1:32" s="26" customFormat="1" ht="13.5" customHeight="1">
      <c r="A31" s="24"/>
      <c r="B31" s="24"/>
      <c r="C31" s="24"/>
      <c r="D31" s="24"/>
      <c r="E31" s="24"/>
      <c r="F31" s="24"/>
      <c r="G31" s="24"/>
      <c r="H31" s="24"/>
      <c r="I31" s="24"/>
      <c r="J31" s="24"/>
      <c r="K31" s="24"/>
      <c r="L31" s="24"/>
      <c r="M31" s="24"/>
      <c r="N31" s="24"/>
      <c r="O31" s="24"/>
      <c r="P31" s="24"/>
      <c r="Q31" s="24"/>
      <c r="R31" s="24"/>
      <c r="S31" s="24"/>
      <c r="T31" s="24"/>
      <c r="U31" s="24"/>
      <c r="V31" s="24"/>
      <c r="W31" s="24"/>
      <c r="X31" s="24"/>
      <c r="Y31" s="24"/>
      <c r="Z31" s="24"/>
      <c r="AA31" s="25"/>
      <c r="AB31" s="25"/>
      <c r="AC31" s="25"/>
      <c r="AD31" s="25"/>
      <c r="AE31" s="25"/>
      <c r="AF31" s="25"/>
    </row>
    <row r="32" spans="1:32" s="26" customFormat="1" ht="13.5" customHeight="1">
      <c r="A32" s="24"/>
      <c r="B32" s="24"/>
      <c r="C32" s="24"/>
      <c r="D32" s="24"/>
      <c r="E32" s="24"/>
      <c r="F32" s="24"/>
      <c r="G32" s="24"/>
      <c r="H32" s="24"/>
      <c r="I32" s="24"/>
      <c r="J32" s="24"/>
      <c r="K32" s="24"/>
      <c r="L32" s="24"/>
      <c r="M32" s="24"/>
      <c r="N32" s="24"/>
      <c r="O32" s="24"/>
      <c r="P32" s="24"/>
      <c r="Q32" s="24"/>
      <c r="R32" s="24"/>
      <c r="S32" s="24"/>
      <c r="T32" s="24"/>
      <c r="U32" s="24"/>
      <c r="V32" s="24"/>
      <c r="W32" s="24"/>
      <c r="X32" s="24"/>
      <c r="Y32" s="24"/>
      <c r="Z32" s="24"/>
      <c r="AA32" s="25"/>
      <c r="AB32" s="25"/>
      <c r="AC32" s="25"/>
      <c r="AD32" s="25"/>
      <c r="AE32" s="25"/>
      <c r="AF32" s="25"/>
    </row>
    <row r="33" spans="1:32" s="26" customFormat="1" ht="13.5" customHeight="1">
      <c r="A33" s="24"/>
      <c r="B33" s="24"/>
      <c r="C33" s="24"/>
      <c r="D33" s="24"/>
      <c r="E33" s="24"/>
      <c r="F33" s="24"/>
      <c r="G33" s="24"/>
      <c r="H33" s="24"/>
      <c r="I33" s="24"/>
      <c r="J33" s="24"/>
      <c r="K33" s="24"/>
      <c r="L33" s="24"/>
      <c r="M33" s="24"/>
      <c r="N33" s="24"/>
      <c r="O33" s="24"/>
      <c r="P33" s="24"/>
      <c r="Q33" s="24"/>
      <c r="R33" s="24"/>
      <c r="S33" s="24"/>
      <c r="T33" s="24"/>
      <c r="U33" s="24"/>
      <c r="V33" s="24"/>
      <c r="W33" s="24"/>
      <c r="X33" s="24"/>
      <c r="Y33" s="24"/>
      <c r="Z33" s="24"/>
      <c r="AA33" s="25"/>
      <c r="AB33" s="25"/>
      <c r="AC33" s="25"/>
      <c r="AD33" s="25"/>
      <c r="AE33" s="25"/>
      <c r="AF33" s="25"/>
    </row>
    <row r="34" spans="1:32" s="26" customFormat="1" ht="13.5" customHeight="1">
      <c r="A34" s="24"/>
      <c r="B34" s="24"/>
      <c r="C34" s="24"/>
      <c r="D34" s="24"/>
      <c r="E34" s="24"/>
      <c r="F34" s="24"/>
      <c r="G34" s="24"/>
      <c r="H34" s="24"/>
      <c r="I34" s="24"/>
      <c r="J34" s="24"/>
      <c r="K34" s="24"/>
      <c r="L34" s="24"/>
      <c r="M34" s="24"/>
      <c r="N34" s="24"/>
      <c r="O34" s="24"/>
      <c r="P34" s="24"/>
      <c r="Q34" s="24"/>
      <c r="R34" s="24"/>
      <c r="S34" s="24"/>
      <c r="T34" s="24"/>
      <c r="U34" s="24"/>
      <c r="V34" s="24"/>
      <c r="W34" s="24"/>
      <c r="X34" s="24"/>
      <c r="Y34" s="24"/>
      <c r="Z34" s="24"/>
      <c r="AA34" s="25"/>
      <c r="AB34" s="25"/>
      <c r="AC34" s="25"/>
      <c r="AD34" s="25"/>
      <c r="AE34" s="25"/>
      <c r="AF34" s="25"/>
    </row>
    <row r="35" spans="1:32" s="26" customFormat="1" ht="13.5" customHeight="1">
      <c r="A35" s="24"/>
      <c r="B35" s="24"/>
      <c r="C35" s="24"/>
      <c r="D35" s="24"/>
      <c r="E35" s="24"/>
      <c r="F35" s="24"/>
      <c r="G35" s="24"/>
      <c r="H35" s="24"/>
      <c r="I35" s="24"/>
      <c r="J35" s="24"/>
      <c r="K35" s="24"/>
      <c r="L35" s="24"/>
      <c r="M35" s="24"/>
      <c r="N35" s="24"/>
      <c r="O35" s="24"/>
      <c r="P35" s="24"/>
      <c r="Q35" s="24"/>
      <c r="R35" s="24"/>
      <c r="S35" s="24"/>
      <c r="T35" s="24"/>
      <c r="U35" s="24"/>
      <c r="V35" s="24"/>
      <c r="W35" s="24"/>
      <c r="X35" s="24"/>
      <c r="Y35" s="24"/>
      <c r="Z35" s="24"/>
      <c r="AA35" s="25"/>
      <c r="AB35" s="25"/>
      <c r="AC35" s="25"/>
      <c r="AD35" s="25"/>
      <c r="AE35" s="25"/>
      <c r="AF35" s="25"/>
    </row>
    <row r="36" spans="1:32" s="26" customFormat="1" ht="13.5" customHeight="1">
      <c r="A36" s="24"/>
      <c r="B36" s="24"/>
      <c r="C36" s="24"/>
      <c r="D36" s="24"/>
      <c r="E36" s="24"/>
      <c r="F36" s="24"/>
      <c r="G36" s="24"/>
      <c r="H36" s="24"/>
      <c r="I36" s="24"/>
      <c r="J36" s="24"/>
      <c r="K36" s="24"/>
      <c r="L36" s="24"/>
      <c r="M36" s="24"/>
      <c r="N36" s="24"/>
      <c r="O36" s="24"/>
      <c r="P36" s="24"/>
      <c r="Q36" s="24"/>
      <c r="R36" s="24"/>
      <c r="S36" s="24"/>
      <c r="T36" s="24"/>
      <c r="U36" s="24"/>
      <c r="V36" s="24"/>
      <c r="W36" s="24"/>
      <c r="X36" s="24"/>
      <c r="Y36" s="24"/>
      <c r="Z36" s="24"/>
      <c r="AA36" s="25"/>
      <c r="AB36" s="25"/>
      <c r="AC36" s="25"/>
      <c r="AD36" s="25"/>
      <c r="AE36" s="25"/>
      <c r="AF36" s="25"/>
    </row>
    <row r="37" spans="1:32" s="26" customFormat="1" ht="13.5" customHeight="1">
      <c r="A37" s="24"/>
      <c r="B37" s="24"/>
      <c r="C37" s="24"/>
      <c r="D37" s="24"/>
      <c r="E37" s="24"/>
      <c r="F37" s="24"/>
      <c r="G37" s="24"/>
      <c r="H37" s="24"/>
      <c r="I37" s="24"/>
      <c r="J37" s="24"/>
      <c r="K37" s="24"/>
      <c r="L37" s="24"/>
      <c r="M37" s="24"/>
      <c r="N37" s="24"/>
      <c r="O37" s="24"/>
      <c r="P37" s="24"/>
      <c r="Q37" s="24"/>
      <c r="R37" s="24"/>
      <c r="S37" s="24"/>
      <c r="T37" s="24"/>
      <c r="U37" s="24"/>
      <c r="V37" s="24"/>
      <c r="W37" s="24"/>
      <c r="X37" s="24"/>
      <c r="Y37" s="24"/>
      <c r="Z37" s="24"/>
      <c r="AA37" s="25"/>
      <c r="AB37" s="25"/>
      <c r="AC37" s="25"/>
      <c r="AD37" s="25"/>
      <c r="AE37" s="25"/>
      <c r="AF37" s="25"/>
    </row>
    <row r="38" spans="1:32" s="26" customFormat="1" ht="13.5" customHeight="1">
      <c r="A38" s="24"/>
      <c r="B38" s="24"/>
      <c r="C38" s="24"/>
      <c r="D38" s="24"/>
      <c r="E38" s="24"/>
      <c r="F38" s="24"/>
      <c r="G38" s="24"/>
      <c r="H38" s="24"/>
      <c r="I38" s="24"/>
      <c r="J38" s="24"/>
      <c r="K38" s="24"/>
      <c r="L38" s="24"/>
      <c r="M38" s="24"/>
      <c r="N38" s="24"/>
      <c r="O38" s="24"/>
      <c r="P38" s="24"/>
      <c r="Q38" s="24"/>
      <c r="R38" s="24"/>
      <c r="S38" s="24"/>
      <c r="T38" s="24"/>
      <c r="U38" s="24"/>
      <c r="V38" s="24"/>
      <c r="W38" s="24"/>
      <c r="X38" s="24"/>
      <c r="Y38" s="24"/>
      <c r="Z38" s="24"/>
      <c r="AA38" s="25"/>
      <c r="AB38" s="25"/>
      <c r="AC38" s="25"/>
      <c r="AD38" s="25"/>
      <c r="AE38" s="25"/>
      <c r="AF38" s="25"/>
    </row>
    <row r="39" spans="1:32" s="26" customFormat="1" ht="13.5" customHeight="1">
      <c r="A39" s="24"/>
      <c r="B39" s="24"/>
      <c r="C39" s="24"/>
      <c r="D39" s="24"/>
      <c r="E39" s="24"/>
      <c r="F39" s="24"/>
      <c r="G39" s="24"/>
      <c r="H39" s="24"/>
      <c r="I39" s="24"/>
      <c r="J39" s="24"/>
      <c r="K39" s="24"/>
      <c r="L39" s="24"/>
      <c r="M39" s="24"/>
      <c r="N39" s="24"/>
      <c r="O39" s="24"/>
      <c r="P39" s="24"/>
      <c r="Q39" s="24"/>
      <c r="R39" s="24"/>
      <c r="S39" s="24"/>
      <c r="T39" s="24"/>
      <c r="U39" s="24"/>
      <c r="V39" s="24"/>
      <c r="W39" s="24"/>
      <c r="X39" s="24"/>
      <c r="Y39" s="24"/>
      <c r="Z39" s="24"/>
      <c r="AA39" s="25"/>
      <c r="AB39" s="25"/>
      <c r="AC39" s="25"/>
      <c r="AD39" s="25"/>
      <c r="AE39" s="25"/>
      <c r="AF39" s="25"/>
    </row>
    <row r="40" spans="1:32" s="26" customFormat="1" ht="13.5" customHeight="1">
      <c r="A40" s="24"/>
      <c r="B40" s="24"/>
      <c r="C40" s="24"/>
      <c r="D40" s="24"/>
      <c r="E40" s="24"/>
      <c r="F40" s="24"/>
      <c r="G40" s="24"/>
      <c r="H40" s="24"/>
      <c r="I40" s="24"/>
      <c r="J40" s="24"/>
      <c r="K40" s="24"/>
      <c r="L40" s="24"/>
      <c r="M40" s="24"/>
      <c r="N40" s="24"/>
      <c r="O40" s="24"/>
      <c r="P40" s="24"/>
      <c r="Q40" s="24"/>
      <c r="R40" s="24"/>
      <c r="S40" s="24"/>
      <c r="T40" s="24"/>
      <c r="U40" s="24"/>
      <c r="V40" s="24"/>
      <c r="W40" s="24"/>
      <c r="X40" s="24"/>
      <c r="Y40" s="24"/>
      <c r="Z40" s="24"/>
      <c r="AA40" s="25"/>
      <c r="AB40" s="25"/>
      <c r="AC40" s="25"/>
      <c r="AD40" s="25"/>
      <c r="AE40" s="25"/>
      <c r="AF40" s="25"/>
    </row>
    <row r="41" spans="1:32" s="26" customFormat="1" ht="13.5" customHeight="1">
      <c r="A41" s="24"/>
      <c r="B41" s="24"/>
      <c r="C41" s="24"/>
      <c r="D41" s="24"/>
      <c r="E41" s="24"/>
      <c r="F41" s="24"/>
      <c r="G41" s="24"/>
      <c r="H41" s="24"/>
      <c r="I41" s="24"/>
      <c r="J41" s="24"/>
      <c r="K41" s="24"/>
      <c r="L41" s="24"/>
      <c r="M41" s="24"/>
      <c r="N41" s="24"/>
      <c r="O41" s="24"/>
      <c r="P41" s="24"/>
      <c r="Q41" s="24"/>
      <c r="R41" s="24"/>
      <c r="S41" s="24"/>
      <c r="T41" s="24"/>
      <c r="U41" s="24"/>
      <c r="V41" s="24"/>
      <c r="W41" s="24"/>
      <c r="X41" s="24"/>
      <c r="Y41" s="24"/>
      <c r="Z41" s="24"/>
      <c r="AA41" s="25"/>
      <c r="AB41" s="25"/>
      <c r="AC41" s="25"/>
      <c r="AD41" s="25"/>
      <c r="AE41" s="25"/>
      <c r="AF41" s="25"/>
    </row>
    <row r="42" spans="1:32" s="26" customFormat="1" ht="13.5" customHeight="1">
      <c r="A42" s="24"/>
      <c r="B42" s="24"/>
      <c r="C42" s="24"/>
      <c r="D42" s="24"/>
      <c r="E42" s="24"/>
      <c r="F42" s="24"/>
      <c r="G42" s="24"/>
      <c r="H42" s="24"/>
      <c r="I42" s="24"/>
      <c r="J42" s="24"/>
      <c r="K42" s="24"/>
      <c r="L42" s="24"/>
      <c r="M42" s="24"/>
      <c r="N42" s="24"/>
      <c r="O42" s="24"/>
      <c r="P42" s="24"/>
      <c r="Q42" s="24"/>
      <c r="R42" s="24"/>
      <c r="S42" s="24"/>
      <c r="T42" s="24"/>
      <c r="U42" s="24"/>
      <c r="V42" s="24"/>
      <c r="W42" s="24"/>
      <c r="X42" s="24"/>
      <c r="Y42" s="24"/>
      <c r="Z42" s="24"/>
      <c r="AA42" s="25"/>
      <c r="AB42" s="25"/>
      <c r="AC42" s="25"/>
      <c r="AD42" s="25"/>
      <c r="AE42" s="25"/>
      <c r="AF42" s="25"/>
    </row>
    <row r="43" spans="1:32" s="26" customFormat="1" ht="13.5" customHeight="1">
      <c r="A43" s="24"/>
      <c r="B43" s="24"/>
      <c r="C43" s="24"/>
      <c r="D43" s="24"/>
      <c r="E43" s="24"/>
      <c r="F43" s="24"/>
      <c r="G43" s="24"/>
      <c r="H43" s="24"/>
      <c r="I43" s="24"/>
      <c r="J43" s="24"/>
      <c r="K43" s="24"/>
      <c r="L43" s="24"/>
      <c r="M43" s="24"/>
      <c r="N43" s="24"/>
      <c r="O43" s="24"/>
      <c r="P43" s="24"/>
      <c r="Q43" s="24"/>
      <c r="R43" s="24"/>
      <c r="S43" s="24"/>
      <c r="T43" s="24"/>
      <c r="U43" s="24"/>
      <c r="V43" s="24"/>
      <c r="W43" s="24"/>
      <c r="X43" s="24"/>
      <c r="Y43" s="24"/>
      <c r="Z43" s="24"/>
      <c r="AA43" s="25"/>
      <c r="AB43" s="25"/>
      <c r="AC43" s="25"/>
      <c r="AD43" s="25"/>
      <c r="AE43" s="25"/>
      <c r="AF43" s="25"/>
    </row>
    <row r="44" spans="1:32" s="26" customFormat="1" ht="13.5" customHeight="1">
      <c r="A44" s="24"/>
      <c r="B44" s="24"/>
      <c r="C44" s="24"/>
      <c r="D44" s="24"/>
      <c r="E44" s="24"/>
      <c r="F44" s="24"/>
      <c r="G44" s="24"/>
      <c r="H44" s="24"/>
      <c r="I44" s="24"/>
      <c r="J44" s="24"/>
      <c r="K44" s="24"/>
      <c r="L44" s="24"/>
      <c r="M44" s="24"/>
      <c r="N44" s="24"/>
      <c r="O44" s="24"/>
      <c r="P44" s="24"/>
      <c r="Q44" s="24"/>
      <c r="R44" s="24"/>
      <c r="S44" s="24"/>
      <c r="T44" s="24"/>
      <c r="U44" s="24"/>
      <c r="V44" s="24"/>
      <c r="W44" s="24"/>
      <c r="X44" s="24"/>
      <c r="Y44" s="24"/>
      <c r="Z44" s="24"/>
      <c r="AA44" s="25"/>
      <c r="AB44" s="25"/>
      <c r="AC44" s="25"/>
      <c r="AD44" s="25"/>
      <c r="AE44" s="25"/>
      <c r="AF44" s="25"/>
    </row>
    <row r="45" spans="1:32" s="26" customFormat="1" ht="13.5" customHeight="1">
      <c r="A45" s="24"/>
      <c r="B45" s="24"/>
      <c r="C45" s="24"/>
      <c r="D45" s="24"/>
      <c r="E45" s="24"/>
      <c r="F45" s="24"/>
      <c r="G45" s="24"/>
      <c r="H45" s="24"/>
      <c r="I45" s="24"/>
      <c r="J45" s="24"/>
      <c r="K45" s="24"/>
      <c r="L45" s="24"/>
      <c r="M45" s="24"/>
      <c r="N45" s="24"/>
      <c r="O45" s="24"/>
      <c r="P45" s="24"/>
      <c r="Q45" s="24"/>
      <c r="R45" s="24"/>
      <c r="S45" s="24"/>
      <c r="T45" s="24"/>
      <c r="U45" s="24"/>
      <c r="V45" s="24"/>
      <c r="W45" s="24"/>
      <c r="X45" s="24"/>
      <c r="Y45" s="24"/>
      <c r="Z45" s="24"/>
      <c r="AA45" s="25"/>
      <c r="AB45" s="25"/>
      <c r="AC45" s="25"/>
      <c r="AD45" s="25"/>
      <c r="AE45" s="25"/>
      <c r="AF45" s="25"/>
    </row>
    <row r="46" spans="1:32" s="26" customFormat="1" ht="13.5" customHeight="1">
      <c r="A46" s="24"/>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5"/>
      <c r="AB46" s="25"/>
      <c r="AC46" s="25"/>
      <c r="AD46" s="25"/>
      <c r="AE46" s="25"/>
      <c r="AF46" s="25"/>
    </row>
    <row r="47" spans="1:32" s="26" customFormat="1" ht="13.5" customHeight="1">
      <c r="A47" s="24"/>
      <c r="B47" s="24"/>
      <c r="C47" s="24"/>
      <c r="D47" s="24"/>
      <c r="E47" s="24"/>
      <c r="F47" s="24"/>
      <c r="G47" s="24"/>
      <c r="H47" s="24"/>
      <c r="I47" s="24"/>
      <c r="J47" s="24"/>
      <c r="K47" s="24"/>
      <c r="L47" s="24"/>
      <c r="M47" s="24"/>
      <c r="N47" s="24"/>
      <c r="O47" s="24"/>
      <c r="P47" s="24"/>
      <c r="Q47" s="24"/>
      <c r="R47" s="24"/>
      <c r="S47" s="24"/>
      <c r="T47" s="24"/>
      <c r="U47" s="24"/>
      <c r="V47" s="24"/>
      <c r="W47" s="24"/>
      <c r="X47" s="24"/>
      <c r="Y47" s="24"/>
      <c r="Z47" s="24"/>
      <c r="AA47" s="25"/>
      <c r="AB47" s="25"/>
      <c r="AC47" s="25"/>
      <c r="AD47" s="25"/>
      <c r="AE47" s="25"/>
      <c r="AF47" s="25"/>
    </row>
    <row r="48" spans="1:32" s="26" customFormat="1" ht="13.5" customHeight="1">
      <c r="A48" s="24"/>
      <c r="B48" s="24"/>
      <c r="C48" s="24"/>
      <c r="D48" s="24"/>
      <c r="E48" s="24"/>
      <c r="F48" s="24"/>
      <c r="G48" s="24"/>
      <c r="H48" s="24"/>
      <c r="I48" s="24"/>
      <c r="J48" s="24"/>
      <c r="K48" s="24"/>
      <c r="L48" s="24"/>
      <c r="M48" s="24"/>
      <c r="N48" s="24"/>
      <c r="O48" s="24"/>
      <c r="P48" s="24"/>
      <c r="Q48" s="24"/>
      <c r="R48" s="24"/>
      <c r="S48" s="24"/>
      <c r="T48" s="24"/>
      <c r="U48" s="24"/>
      <c r="V48" s="24"/>
      <c r="W48" s="24"/>
      <c r="X48" s="24"/>
      <c r="Y48" s="24"/>
      <c r="Z48" s="24"/>
      <c r="AA48" s="25"/>
      <c r="AB48" s="25"/>
      <c r="AC48" s="25"/>
      <c r="AD48" s="25"/>
      <c r="AE48" s="25"/>
      <c r="AF48" s="25"/>
    </row>
    <row r="49" spans="1:32" s="26" customFormat="1" ht="13.5" customHeight="1">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c r="AA49" s="25"/>
      <c r="AB49" s="25"/>
      <c r="AC49" s="25"/>
      <c r="AD49" s="25"/>
      <c r="AE49" s="25"/>
      <c r="AF49" s="25"/>
    </row>
    <row r="50" spans="1:32" s="26" customFormat="1" ht="13.5" customHeight="1">
      <c r="A50" s="24"/>
      <c r="B50" s="24"/>
      <c r="C50" s="24"/>
      <c r="D50" s="24"/>
      <c r="E50" s="24"/>
      <c r="F50" s="24"/>
      <c r="G50" s="24"/>
      <c r="H50" s="24"/>
      <c r="I50" s="24"/>
      <c r="J50" s="24"/>
      <c r="K50" s="24"/>
      <c r="L50" s="24"/>
      <c r="M50" s="24"/>
      <c r="N50" s="24"/>
      <c r="O50" s="24"/>
      <c r="P50" s="24"/>
      <c r="Q50" s="24"/>
      <c r="R50" s="24"/>
      <c r="S50" s="24"/>
      <c r="T50" s="24"/>
      <c r="U50" s="24"/>
      <c r="V50" s="24"/>
      <c r="W50" s="24"/>
      <c r="X50" s="24"/>
      <c r="Y50" s="24"/>
      <c r="Z50" s="24"/>
      <c r="AA50" s="25"/>
      <c r="AB50" s="25"/>
      <c r="AC50" s="25"/>
      <c r="AD50" s="25"/>
      <c r="AE50" s="25"/>
      <c r="AF50" s="25"/>
    </row>
    <row r="51" spans="1:32" s="26" customFormat="1" ht="13.5" customHeight="1">
      <c r="A51" s="24"/>
      <c r="B51" s="24"/>
      <c r="C51" s="24"/>
      <c r="D51" s="24"/>
      <c r="E51" s="24"/>
      <c r="F51" s="24"/>
      <c r="G51" s="24"/>
      <c r="H51" s="24"/>
      <c r="I51" s="24"/>
      <c r="J51" s="24"/>
      <c r="K51" s="24"/>
      <c r="L51" s="24"/>
      <c r="M51" s="24"/>
      <c r="N51" s="24"/>
      <c r="O51" s="24"/>
      <c r="P51" s="24"/>
      <c r="Q51" s="24"/>
      <c r="R51" s="24"/>
      <c r="S51" s="24"/>
      <c r="T51" s="24"/>
      <c r="U51" s="24"/>
      <c r="V51" s="24"/>
      <c r="W51" s="24"/>
      <c r="X51" s="24"/>
      <c r="Y51" s="24"/>
      <c r="Z51" s="24"/>
      <c r="AA51" s="25"/>
      <c r="AB51" s="25"/>
      <c r="AC51" s="25"/>
      <c r="AD51" s="25"/>
      <c r="AE51" s="25"/>
      <c r="AF51" s="25"/>
    </row>
    <row r="52" spans="1:32" s="26" customFormat="1" ht="13.5" customHeight="1">
      <c r="A52" s="24"/>
      <c r="B52" s="24"/>
      <c r="C52" s="24"/>
      <c r="D52" s="24"/>
      <c r="E52" s="24"/>
      <c r="F52" s="24"/>
      <c r="G52" s="24"/>
      <c r="H52" s="24"/>
      <c r="I52" s="24"/>
      <c r="J52" s="24"/>
      <c r="K52" s="24"/>
      <c r="L52" s="24"/>
      <c r="M52" s="24"/>
      <c r="N52" s="24"/>
      <c r="O52" s="24"/>
      <c r="P52" s="24"/>
      <c r="Q52" s="24"/>
      <c r="R52" s="24"/>
      <c r="S52" s="24"/>
      <c r="T52" s="24"/>
      <c r="U52" s="24"/>
      <c r="V52" s="24"/>
      <c r="W52" s="24"/>
      <c r="X52" s="24"/>
      <c r="Y52" s="24"/>
      <c r="Z52" s="24"/>
      <c r="AA52" s="25"/>
      <c r="AB52" s="25"/>
      <c r="AC52" s="25"/>
      <c r="AD52" s="25"/>
      <c r="AE52" s="25"/>
      <c r="AF52" s="25"/>
    </row>
    <row r="53" spans="1:32" s="26" customFormat="1" ht="13.5" customHeight="1">
      <c r="A53" s="24"/>
      <c r="B53" s="24"/>
      <c r="C53" s="24"/>
      <c r="D53" s="24"/>
      <c r="E53" s="24"/>
      <c r="F53" s="24"/>
      <c r="G53" s="24"/>
      <c r="H53" s="24"/>
      <c r="I53" s="24"/>
      <c r="J53" s="24"/>
      <c r="K53" s="24"/>
      <c r="L53" s="24"/>
      <c r="M53" s="24"/>
      <c r="N53" s="24"/>
      <c r="O53" s="24"/>
      <c r="P53" s="24"/>
      <c r="Q53" s="24"/>
      <c r="R53" s="24"/>
      <c r="S53" s="24"/>
      <c r="T53" s="24"/>
      <c r="U53" s="24"/>
      <c r="V53" s="24"/>
      <c r="W53" s="24"/>
      <c r="X53" s="24"/>
      <c r="Y53" s="24"/>
      <c r="Z53" s="24"/>
      <c r="AA53" s="25"/>
      <c r="AB53" s="25"/>
      <c r="AC53" s="25"/>
      <c r="AD53" s="25"/>
      <c r="AE53" s="25"/>
      <c r="AF53" s="25"/>
    </row>
    <row r="54" spans="1:32" s="26" customFormat="1" ht="13.5" customHeight="1">
      <c r="A54" s="24"/>
      <c r="B54" s="24"/>
      <c r="C54" s="24"/>
      <c r="D54" s="24"/>
      <c r="E54" s="24"/>
      <c r="F54" s="24"/>
      <c r="G54" s="24"/>
      <c r="H54" s="24"/>
      <c r="I54" s="24"/>
      <c r="J54" s="24"/>
      <c r="K54" s="24"/>
      <c r="L54" s="24"/>
      <c r="M54" s="24"/>
      <c r="N54" s="24"/>
      <c r="O54" s="24"/>
      <c r="P54" s="24"/>
      <c r="Q54" s="24"/>
      <c r="R54" s="24"/>
      <c r="S54" s="24"/>
      <c r="T54" s="24"/>
      <c r="U54" s="24"/>
      <c r="V54" s="24"/>
      <c r="W54" s="24"/>
      <c r="X54" s="24"/>
      <c r="Y54" s="24"/>
      <c r="Z54" s="24"/>
      <c r="AA54" s="25"/>
      <c r="AB54" s="25"/>
      <c r="AC54" s="25"/>
      <c r="AD54" s="25"/>
      <c r="AE54" s="25"/>
      <c r="AF54" s="25"/>
    </row>
    <row r="55" spans="1:32" s="26" customFormat="1" ht="13.5" customHeight="1">
      <c r="A55" s="24"/>
      <c r="B55" s="24"/>
      <c r="C55" s="24"/>
      <c r="D55" s="24"/>
      <c r="E55" s="24"/>
      <c r="F55" s="24"/>
      <c r="G55" s="24"/>
      <c r="H55" s="24"/>
      <c r="I55" s="24"/>
      <c r="J55" s="24"/>
      <c r="K55" s="24"/>
      <c r="L55" s="24"/>
      <c r="M55" s="24"/>
      <c r="N55" s="24"/>
      <c r="O55" s="24"/>
      <c r="P55" s="24"/>
      <c r="Q55" s="24"/>
      <c r="R55" s="24"/>
      <c r="S55" s="24"/>
      <c r="T55" s="24"/>
      <c r="U55" s="24"/>
      <c r="V55" s="24"/>
      <c r="W55" s="24"/>
      <c r="X55" s="24"/>
      <c r="Y55" s="24"/>
      <c r="Z55" s="24"/>
      <c r="AA55" s="25"/>
      <c r="AB55" s="25"/>
      <c r="AC55" s="25"/>
      <c r="AD55" s="25"/>
      <c r="AE55" s="25"/>
      <c r="AF55" s="25"/>
    </row>
    <row r="56" spans="1:32" s="26" customFormat="1" ht="13.5" customHeight="1">
      <c r="A56" s="24"/>
      <c r="B56" s="24"/>
      <c r="C56" s="24"/>
      <c r="D56" s="24"/>
      <c r="E56" s="24"/>
      <c r="F56" s="24"/>
      <c r="G56" s="24"/>
      <c r="H56" s="24"/>
      <c r="I56" s="24"/>
      <c r="J56" s="24"/>
      <c r="K56" s="24"/>
      <c r="L56" s="24"/>
      <c r="M56" s="24"/>
      <c r="N56" s="24"/>
      <c r="O56" s="24"/>
      <c r="P56" s="24"/>
      <c r="Q56" s="24"/>
      <c r="R56" s="24"/>
      <c r="S56" s="24"/>
      <c r="T56" s="24"/>
      <c r="U56" s="24"/>
      <c r="V56" s="24"/>
      <c r="W56" s="24"/>
      <c r="X56" s="24"/>
      <c r="Y56" s="24"/>
      <c r="Z56" s="24"/>
      <c r="AA56" s="25"/>
      <c r="AB56" s="25"/>
      <c r="AC56" s="25"/>
      <c r="AD56" s="25"/>
      <c r="AE56" s="25"/>
      <c r="AF56" s="25"/>
    </row>
    <row r="57" spans="1:32" s="26" customFormat="1" ht="13.5" customHeight="1">
      <c r="A57" s="24"/>
      <c r="B57" s="24"/>
      <c r="C57" s="24"/>
      <c r="D57" s="24"/>
      <c r="E57" s="24"/>
      <c r="F57" s="24"/>
      <c r="G57" s="24"/>
      <c r="H57" s="24"/>
      <c r="I57" s="24"/>
      <c r="J57" s="24"/>
      <c r="K57" s="24"/>
      <c r="L57" s="24"/>
      <c r="M57" s="24"/>
      <c r="N57" s="24"/>
      <c r="O57" s="24"/>
      <c r="P57" s="24"/>
      <c r="Q57" s="24"/>
      <c r="R57" s="24"/>
      <c r="S57" s="24"/>
      <c r="T57" s="24"/>
      <c r="U57" s="24"/>
      <c r="V57" s="24"/>
      <c r="W57" s="24"/>
      <c r="X57" s="24"/>
      <c r="Y57" s="24"/>
      <c r="Z57" s="24"/>
      <c r="AA57" s="25"/>
      <c r="AB57" s="25"/>
      <c r="AC57" s="25"/>
      <c r="AD57" s="25"/>
      <c r="AE57" s="25"/>
      <c r="AF57" s="25"/>
    </row>
    <row r="58" spans="1:32" s="26" customFormat="1" ht="13.5" customHeight="1">
      <c r="A58" s="24"/>
      <c r="B58" s="24"/>
      <c r="C58" s="24"/>
      <c r="D58" s="24"/>
      <c r="E58" s="24"/>
      <c r="F58" s="24"/>
      <c r="G58" s="24"/>
      <c r="H58" s="24"/>
      <c r="I58" s="24"/>
      <c r="J58" s="24"/>
      <c r="K58" s="24"/>
      <c r="L58" s="24"/>
      <c r="M58" s="24"/>
      <c r="N58" s="24"/>
      <c r="O58" s="24"/>
      <c r="P58" s="24"/>
      <c r="Q58" s="24"/>
      <c r="R58" s="24"/>
      <c r="S58" s="24"/>
      <c r="T58" s="24"/>
      <c r="U58" s="24"/>
      <c r="V58" s="24"/>
      <c r="W58" s="24"/>
      <c r="X58" s="24"/>
      <c r="Y58" s="24"/>
      <c r="Z58" s="24"/>
      <c r="AA58" s="25"/>
      <c r="AB58" s="25"/>
      <c r="AC58" s="25"/>
      <c r="AD58" s="25"/>
      <c r="AE58" s="25"/>
      <c r="AF58" s="25"/>
    </row>
    <row r="59" spans="1:32" s="26" customFormat="1" ht="13.5" customHeight="1">
      <c r="A59" s="24"/>
      <c r="B59" s="24"/>
      <c r="C59" s="24"/>
      <c r="D59" s="24"/>
      <c r="E59" s="24"/>
      <c r="F59" s="24"/>
      <c r="G59" s="24"/>
      <c r="H59" s="24"/>
      <c r="I59" s="24"/>
      <c r="J59" s="24"/>
      <c r="K59" s="24"/>
      <c r="L59" s="24"/>
      <c r="M59" s="24"/>
      <c r="N59" s="24"/>
      <c r="O59" s="24"/>
      <c r="P59" s="24"/>
      <c r="Q59" s="24"/>
      <c r="R59" s="24"/>
      <c r="S59" s="24"/>
      <c r="T59" s="24"/>
      <c r="U59" s="24"/>
      <c r="V59" s="24"/>
      <c r="W59" s="24"/>
      <c r="X59" s="24"/>
      <c r="Y59" s="24"/>
      <c r="Z59" s="24"/>
      <c r="AA59" s="25"/>
      <c r="AB59" s="25"/>
      <c r="AC59" s="25"/>
      <c r="AD59" s="25"/>
      <c r="AE59" s="25"/>
      <c r="AF59" s="25"/>
    </row>
    <row r="60" spans="1:32" s="26" customFormat="1" ht="13.5" customHeight="1">
      <c r="A60" s="24"/>
      <c r="B60" s="24"/>
      <c r="C60" s="24"/>
      <c r="D60" s="24"/>
      <c r="E60" s="24"/>
      <c r="F60" s="24"/>
      <c r="G60" s="24"/>
      <c r="H60" s="24"/>
      <c r="I60" s="24"/>
      <c r="J60" s="24"/>
      <c r="K60" s="24"/>
      <c r="L60" s="24"/>
      <c r="M60" s="24"/>
      <c r="N60" s="24"/>
      <c r="O60" s="24"/>
      <c r="P60" s="24"/>
      <c r="Q60" s="24"/>
      <c r="R60" s="24"/>
      <c r="S60" s="24"/>
      <c r="T60" s="24"/>
      <c r="U60" s="24"/>
      <c r="V60" s="24"/>
      <c r="W60" s="24"/>
      <c r="X60" s="24"/>
      <c r="Y60" s="24"/>
      <c r="Z60" s="24"/>
      <c r="AA60" s="25"/>
      <c r="AB60" s="25"/>
      <c r="AC60" s="25"/>
      <c r="AD60" s="25"/>
      <c r="AE60" s="25"/>
      <c r="AF60" s="25"/>
    </row>
    <row r="61" spans="1:32" s="26" customFormat="1" ht="13.5" customHeight="1">
      <c r="A61" s="24"/>
      <c r="B61" s="24"/>
      <c r="C61" s="24"/>
      <c r="D61" s="24"/>
      <c r="E61" s="24"/>
      <c r="F61" s="24"/>
      <c r="G61" s="24"/>
      <c r="H61" s="24"/>
      <c r="I61" s="24"/>
      <c r="J61" s="24"/>
      <c r="K61" s="24"/>
      <c r="L61" s="24"/>
      <c r="M61" s="24"/>
      <c r="N61" s="24"/>
      <c r="O61" s="24"/>
      <c r="P61" s="24"/>
      <c r="Q61" s="24"/>
      <c r="R61" s="24"/>
      <c r="S61" s="24"/>
      <c r="T61" s="24"/>
      <c r="U61" s="24"/>
      <c r="V61" s="24"/>
      <c r="W61" s="24"/>
      <c r="X61" s="24"/>
      <c r="Y61" s="24"/>
      <c r="Z61" s="24"/>
      <c r="AA61" s="25"/>
      <c r="AB61" s="25"/>
      <c r="AC61" s="25"/>
      <c r="AD61" s="25"/>
      <c r="AE61" s="25"/>
      <c r="AF61" s="25"/>
    </row>
    <row r="62" spans="1:32" s="26" customFormat="1" ht="13.5" customHeight="1">
      <c r="A62" s="24"/>
      <c r="B62" s="24"/>
      <c r="C62" s="24"/>
      <c r="D62" s="24"/>
      <c r="E62" s="24"/>
      <c r="F62" s="24"/>
      <c r="G62" s="24"/>
      <c r="H62" s="24"/>
      <c r="I62" s="24"/>
      <c r="J62" s="24"/>
      <c r="K62" s="24"/>
      <c r="L62" s="24"/>
      <c r="M62" s="24"/>
      <c r="N62" s="24"/>
      <c r="O62" s="24"/>
      <c r="P62" s="24"/>
      <c r="Q62" s="24"/>
      <c r="R62" s="24"/>
      <c r="S62" s="24"/>
      <c r="T62" s="24"/>
      <c r="U62" s="24"/>
      <c r="V62" s="24"/>
      <c r="W62" s="24"/>
      <c r="X62" s="24"/>
      <c r="Y62" s="24"/>
      <c r="Z62" s="24"/>
      <c r="AA62" s="25"/>
      <c r="AB62" s="25"/>
      <c r="AC62" s="25"/>
      <c r="AD62" s="25"/>
      <c r="AE62" s="25"/>
      <c r="AF62" s="25"/>
    </row>
    <row r="63" spans="1:32" s="26" customFormat="1" ht="13.5" customHeight="1">
      <c r="A63" s="24"/>
      <c r="B63" s="24"/>
      <c r="C63" s="24"/>
      <c r="D63" s="24"/>
      <c r="E63" s="24"/>
      <c r="F63" s="24"/>
      <c r="G63" s="24"/>
      <c r="H63" s="24"/>
      <c r="I63" s="24"/>
      <c r="J63" s="24"/>
      <c r="K63" s="24"/>
      <c r="L63" s="24"/>
      <c r="M63" s="24"/>
      <c r="N63" s="24"/>
      <c r="O63" s="24"/>
      <c r="P63" s="24"/>
      <c r="Q63" s="24"/>
      <c r="R63" s="24"/>
      <c r="S63" s="24"/>
      <c r="T63" s="24"/>
      <c r="U63" s="24"/>
      <c r="V63" s="24"/>
      <c r="W63" s="24"/>
      <c r="X63" s="24"/>
      <c r="Y63" s="24"/>
      <c r="Z63" s="24"/>
      <c r="AA63" s="25"/>
      <c r="AB63" s="25"/>
      <c r="AC63" s="25"/>
      <c r="AD63" s="25"/>
      <c r="AE63" s="25"/>
      <c r="AF63" s="25"/>
    </row>
    <row r="64" spans="1:32" s="26" customFormat="1" ht="13.5" customHeight="1">
      <c r="A64" s="24"/>
      <c r="B64" s="24"/>
      <c r="C64" s="24"/>
      <c r="D64" s="24"/>
      <c r="E64" s="24"/>
      <c r="F64" s="24"/>
      <c r="G64" s="24"/>
      <c r="H64" s="24"/>
      <c r="I64" s="24"/>
      <c r="J64" s="24"/>
      <c r="K64" s="24"/>
      <c r="L64" s="24"/>
      <c r="M64" s="24"/>
      <c r="N64" s="24"/>
      <c r="O64" s="24"/>
      <c r="P64" s="24"/>
      <c r="Q64" s="24"/>
      <c r="R64" s="24"/>
      <c r="S64" s="24"/>
      <c r="T64" s="24"/>
      <c r="U64" s="24"/>
      <c r="V64" s="24"/>
      <c r="W64" s="24"/>
      <c r="X64" s="24"/>
      <c r="Y64" s="24"/>
      <c r="Z64" s="24"/>
      <c r="AA64" s="25"/>
      <c r="AB64" s="25"/>
      <c r="AC64" s="25"/>
      <c r="AD64" s="25"/>
      <c r="AE64" s="25"/>
      <c r="AF64" s="25"/>
    </row>
    <row r="65" spans="1:45" ht="13.5" customHeight="1">
      <c r="A65" s="2"/>
      <c r="B65" s="2"/>
      <c r="C65" s="2"/>
      <c r="D65" s="2"/>
      <c r="E65" s="2"/>
      <c r="F65" s="2"/>
      <c r="G65" s="2"/>
      <c r="H65" s="2"/>
      <c r="I65" s="2"/>
      <c r="J65" s="2"/>
      <c r="K65" s="2"/>
      <c r="L65" s="2"/>
      <c r="M65" s="2"/>
      <c r="N65" s="2"/>
      <c r="O65" s="2"/>
      <c r="P65" s="2"/>
      <c r="Q65" s="2"/>
      <c r="R65" s="2"/>
      <c r="S65" s="2"/>
      <c r="T65" s="2"/>
      <c r="U65" s="2"/>
      <c r="V65" s="2"/>
      <c r="W65" s="2"/>
      <c r="X65" s="2"/>
      <c r="Y65" s="2"/>
      <c r="Z65" s="2"/>
      <c r="AA65" s="3"/>
      <c r="AB65" s="3"/>
      <c r="AC65" s="3"/>
      <c r="AD65" s="3"/>
      <c r="AE65" s="3"/>
      <c r="AF65" s="3"/>
      <c r="AG65" s="6"/>
      <c r="AH65" s="6"/>
      <c r="AI65" s="6"/>
      <c r="AJ65" s="6"/>
      <c r="AK65" s="6"/>
      <c r="AL65" s="6"/>
      <c r="AM65" s="6"/>
      <c r="AN65" s="6"/>
      <c r="AO65" s="6"/>
      <c r="AP65" s="6"/>
      <c r="AQ65" s="6"/>
      <c r="AR65" s="6"/>
      <c r="AS65" s="6"/>
    </row>
    <row r="66" spans="1:45" ht="13.5" customHeight="1">
      <c r="A66" s="2"/>
      <c r="B66" s="2"/>
      <c r="C66" s="2"/>
      <c r="D66" s="2"/>
      <c r="E66" s="2"/>
      <c r="F66" s="2"/>
      <c r="G66" s="2"/>
      <c r="H66" s="2"/>
      <c r="I66" s="2"/>
      <c r="J66" s="2"/>
      <c r="K66" s="2"/>
      <c r="L66" s="2"/>
      <c r="M66" s="2"/>
      <c r="N66" s="2"/>
      <c r="O66" s="2"/>
      <c r="P66" s="2"/>
      <c r="Q66" s="2"/>
      <c r="R66" s="2"/>
      <c r="S66" s="2"/>
      <c r="T66" s="2"/>
      <c r="U66" s="2"/>
      <c r="V66" s="2"/>
      <c r="W66" s="2"/>
      <c r="X66" s="2"/>
      <c r="Y66" s="2"/>
      <c r="Z66" s="2"/>
      <c r="AA66" s="3"/>
      <c r="AB66" s="3"/>
      <c r="AC66" s="3"/>
      <c r="AD66" s="3"/>
      <c r="AE66" s="3"/>
      <c r="AF66" s="3"/>
      <c r="AG66" s="6"/>
      <c r="AH66" s="6"/>
      <c r="AI66" s="6"/>
      <c r="AJ66" s="6"/>
      <c r="AK66" s="6"/>
      <c r="AL66" s="6"/>
      <c r="AM66" s="6"/>
      <c r="AN66" s="6"/>
      <c r="AO66" s="6"/>
      <c r="AP66" s="6"/>
      <c r="AQ66" s="6"/>
      <c r="AR66" s="6"/>
      <c r="AS66" s="6"/>
    </row>
    <row r="67" spans="1:45" ht="13.5" customHeight="1">
      <c r="A67" s="2"/>
      <c r="B67" s="2"/>
      <c r="C67" s="2"/>
      <c r="D67" s="2"/>
      <c r="E67" s="2"/>
      <c r="F67" s="2"/>
      <c r="G67" s="2"/>
      <c r="H67" s="2"/>
      <c r="I67" s="2"/>
      <c r="J67" s="2"/>
      <c r="K67" s="2"/>
      <c r="L67" s="2"/>
      <c r="M67" s="2"/>
      <c r="N67" s="2"/>
      <c r="O67" s="2"/>
      <c r="P67" s="2"/>
      <c r="Q67" s="2"/>
      <c r="R67" s="2"/>
      <c r="S67" s="2"/>
      <c r="T67" s="2"/>
      <c r="U67" s="2"/>
      <c r="V67" s="2"/>
      <c r="W67" s="2"/>
      <c r="X67" s="2"/>
      <c r="Y67" s="2"/>
      <c r="Z67" s="2"/>
      <c r="AA67" s="3"/>
      <c r="AB67" s="3"/>
      <c r="AC67" s="3"/>
      <c r="AD67" s="3"/>
      <c r="AE67" s="3"/>
      <c r="AF67" s="3"/>
      <c r="AG67" s="6"/>
      <c r="AH67" s="6"/>
      <c r="AI67" s="6"/>
      <c r="AJ67" s="6"/>
      <c r="AK67" s="6"/>
      <c r="AL67" s="6"/>
      <c r="AM67" s="6"/>
      <c r="AN67" s="6"/>
      <c r="AO67" s="6"/>
      <c r="AP67" s="6"/>
      <c r="AQ67" s="6"/>
      <c r="AR67" s="6"/>
      <c r="AS67" s="6"/>
    </row>
    <row r="68" spans="1:45" ht="13.5" customHeight="1">
      <c r="A68" s="2"/>
      <c r="B68" s="2"/>
      <c r="C68" s="2"/>
      <c r="D68" s="2"/>
      <c r="E68" s="2"/>
      <c r="F68" s="2"/>
      <c r="G68" s="2"/>
      <c r="H68" s="2"/>
      <c r="I68" s="2"/>
      <c r="J68" s="2"/>
      <c r="K68" s="2"/>
      <c r="L68" s="2"/>
      <c r="M68" s="2"/>
      <c r="N68" s="2"/>
      <c r="O68" s="2"/>
      <c r="P68" s="2"/>
      <c r="Q68" s="2"/>
      <c r="R68" s="2"/>
      <c r="S68" s="2"/>
      <c r="T68" s="2"/>
      <c r="U68" s="2"/>
      <c r="V68" s="2"/>
      <c r="W68" s="2"/>
      <c r="X68" s="2"/>
      <c r="Y68" s="2"/>
      <c r="Z68" s="2"/>
      <c r="AA68" s="3"/>
      <c r="AB68" s="3"/>
      <c r="AC68" s="3"/>
      <c r="AD68" s="3"/>
      <c r="AE68" s="3"/>
      <c r="AF68" s="3"/>
      <c r="AG68" s="6"/>
      <c r="AH68" s="6"/>
      <c r="AI68" s="6"/>
      <c r="AJ68" s="6"/>
      <c r="AK68" s="6"/>
      <c r="AL68" s="6"/>
      <c r="AM68" s="6"/>
      <c r="AN68" s="6"/>
      <c r="AO68" s="6"/>
      <c r="AP68" s="6"/>
      <c r="AQ68" s="6"/>
      <c r="AR68" s="6"/>
      <c r="AS68" s="6"/>
    </row>
    <row r="69" spans="1:45" ht="13.5" customHeight="1">
      <c r="A69" s="2"/>
      <c r="B69" s="2"/>
      <c r="C69" s="2"/>
      <c r="D69" s="2"/>
      <c r="E69" s="2"/>
      <c r="F69" s="2"/>
      <c r="G69" s="2"/>
      <c r="H69" s="2"/>
      <c r="I69" s="2"/>
      <c r="J69" s="2"/>
      <c r="K69" s="2"/>
      <c r="L69" s="2"/>
      <c r="M69" s="2"/>
      <c r="N69" s="2"/>
      <c r="O69" s="2"/>
      <c r="P69" s="2"/>
      <c r="Q69" s="2"/>
      <c r="R69" s="2"/>
      <c r="S69" s="2"/>
      <c r="T69" s="2"/>
      <c r="U69" s="2"/>
      <c r="V69" s="2"/>
      <c r="W69" s="2"/>
      <c r="X69" s="2"/>
      <c r="Y69" s="2"/>
      <c r="Z69" s="2"/>
      <c r="AA69" s="3"/>
      <c r="AB69" s="3"/>
      <c r="AC69" s="3"/>
      <c r="AD69" s="3"/>
      <c r="AE69" s="3"/>
      <c r="AF69" s="3"/>
      <c r="AG69" s="6"/>
      <c r="AH69" s="6"/>
      <c r="AI69" s="6"/>
      <c r="AJ69" s="6"/>
      <c r="AK69" s="6"/>
      <c r="AL69" s="6"/>
      <c r="AM69" s="6"/>
      <c r="AN69" s="6"/>
      <c r="AO69" s="6"/>
      <c r="AP69" s="6"/>
      <c r="AQ69" s="6"/>
      <c r="AR69" s="6"/>
      <c r="AS69" s="6"/>
    </row>
    <row r="70" spans="1:45" ht="13.5" customHeight="1">
      <c r="A70" s="2"/>
      <c r="B70" s="2"/>
      <c r="C70" s="2"/>
      <c r="D70" s="2"/>
      <c r="E70" s="2"/>
      <c r="F70" s="2"/>
      <c r="G70" s="2"/>
      <c r="H70" s="2"/>
      <c r="I70" s="2"/>
      <c r="J70" s="2"/>
      <c r="K70" s="2"/>
      <c r="L70" s="2"/>
      <c r="M70" s="2"/>
      <c r="N70" s="2"/>
      <c r="O70" s="2"/>
      <c r="P70" s="2"/>
      <c r="Q70" s="2"/>
      <c r="R70" s="2"/>
      <c r="S70" s="2"/>
      <c r="T70" s="2"/>
      <c r="U70" s="2"/>
      <c r="V70" s="2"/>
      <c r="W70" s="2"/>
      <c r="X70" s="2"/>
      <c r="Y70" s="2"/>
      <c r="Z70" s="2"/>
      <c r="AA70" s="3"/>
      <c r="AB70" s="3"/>
      <c r="AC70" s="3"/>
      <c r="AD70" s="3"/>
      <c r="AE70" s="3"/>
      <c r="AF70" s="3"/>
      <c r="AG70" s="6"/>
      <c r="AH70" s="6"/>
      <c r="AI70" s="6"/>
      <c r="AJ70" s="6"/>
      <c r="AK70" s="6"/>
      <c r="AL70" s="6"/>
      <c r="AM70" s="6"/>
      <c r="AN70" s="6"/>
      <c r="AO70" s="6"/>
      <c r="AP70" s="6"/>
      <c r="AQ70" s="6"/>
      <c r="AR70" s="6"/>
      <c r="AS70" s="6"/>
    </row>
  </sheetData>
  <sheetProtection selectLockedCells="1"/>
  <mergeCells count="1">
    <mergeCell ref="B2:L2"/>
  </mergeCells>
  <pageMargins left="0.7" right="0.7" top="0.75" bottom="0.75" header="0" footer="0"/>
  <pageSetup paperSize="9" orientation="portrait" r:id="rId1"/>
  <headerFooter>
    <oddFooter>&amp;L&amp;"Calibri"&amp;11&amp;K000000#0078D7Information Classification: General_x000D_&amp;1#&amp;"Rockwell"&amp;9&amp;K0078D7Information Classification: General</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F6537-C541-4499-AD8E-FFDFABC1E213}">
  <sheetPr>
    <tabColor rgb="FF85BD41"/>
  </sheetPr>
  <dimension ref="A1:AS63"/>
  <sheetViews>
    <sheetView showGridLines="0" topLeftCell="A3" zoomScale="60" zoomScaleNormal="60" workbookViewId="0">
      <selection activeCell="G10" sqref="G10"/>
    </sheetView>
  </sheetViews>
  <sheetFormatPr defaultColWidth="12.33203125" defaultRowHeight="15" customHeight="1"/>
  <cols>
    <col min="1" max="1" width="42.44140625" style="1" customWidth="1"/>
    <col min="2" max="2" width="18.77734375" style="1" customWidth="1"/>
    <col min="3" max="3" width="9.21875" style="1" customWidth="1"/>
    <col min="4" max="4" width="13.44140625" style="1" customWidth="1"/>
    <col min="5" max="5" width="12" style="1" customWidth="1"/>
    <col min="6" max="6" width="5.33203125" style="1" customWidth="1"/>
    <col min="7" max="7" width="9.21875" style="1" customWidth="1"/>
    <col min="8" max="8" width="11.77734375" style="1" customWidth="1"/>
    <col min="9" max="32" width="9.21875" style="1" customWidth="1"/>
    <col min="33" max="16384" width="12.33203125" style="1"/>
  </cols>
  <sheetData>
    <row r="1" spans="1:32" s="33" customFormat="1" ht="29.25" customHeight="1">
      <c r="A1" s="31"/>
      <c r="B1" s="31"/>
      <c r="C1" s="31"/>
      <c r="D1" s="31"/>
      <c r="E1" s="31"/>
      <c r="F1" s="31"/>
      <c r="G1" s="31"/>
      <c r="H1" s="31"/>
      <c r="I1" s="31"/>
      <c r="J1" s="31"/>
      <c r="K1" s="31"/>
      <c r="L1" s="31"/>
      <c r="M1" s="31"/>
      <c r="N1" s="31"/>
      <c r="O1" s="31"/>
      <c r="P1" s="31"/>
      <c r="Q1" s="31"/>
      <c r="R1" s="31"/>
      <c r="S1" s="31"/>
      <c r="T1" s="31"/>
      <c r="U1" s="31"/>
      <c r="V1" s="31"/>
      <c r="W1" s="31"/>
      <c r="X1" s="31"/>
      <c r="Y1" s="31"/>
      <c r="Z1" s="31"/>
      <c r="AA1" s="32"/>
      <c r="AB1" s="32"/>
      <c r="AC1" s="32"/>
      <c r="AD1" s="32"/>
      <c r="AE1" s="32"/>
      <c r="AF1" s="32"/>
    </row>
    <row r="2" spans="1:32" s="33" customFormat="1" ht="39" customHeight="1">
      <c r="A2" s="31"/>
      <c r="B2" s="162" t="s">
        <v>89</v>
      </c>
      <c r="C2" s="162"/>
      <c r="D2" s="162"/>
      <c r="E2" s="162"/>
      <c r="F2" s="162"/>
      <c r="G2" s="162"/>
      <c r="H2" s="162"/>
      <c r="I2" s="162"/>
      <c r="J2" s="123"/>
      <c r="K2" s="123"/>
      <c r="L2" s="123"/>
      <c r="M2" s="31"/>
      <c r="N2" s="31"/>
      <c r="O2" s="31"/>
      <c r="P2" s="31"/>
      <c r="Q2" s="31"/>
      <c r="R2" s="31"/>
      <c r="S2" s="31"/>
      <c r="T2" s="31"/>
      <c r="U2" s="31"/>
      <c r="V2" s="31"/>
      <c r="W2" s="31"/>
      <c r="X2" s="31"/>
      <c r="Y2" s="31"/>
      <c r="Z2" s="31"/>
      <c r="AA2" s="32"/>
      <c r="AB2" s="32"/>
      <c r="AC2" s="32"/>
      <c r="AD2" s="32"/>
      <c r="AE2" s="32"/>
      <c r="AF2" s="32"/>
    </row>
    <row r="3" spans="1:32" s="33" customFormat="1" ht="28.5" customHeight="1">
      <c r="A3" s="31"/>
      <c r="B3" s="31"/>
      <c r="C3" s="31"/>
      <c r="D3" s="31"/>
      <c r="E3" s="31"/>
      <c r="F3" s="31"/>
      <c r="G3" s="31"/>
      <c r="H3" s="31"/>
      <c r="I3" s="31"/>
      <c r="J3" s="31"/>
      <c r="K3" s="31"/>
      <c r="L3" s="31"/>
      <c r="M3" s="31"/>
      <c r="N3" s="31"/>
      <c r="O3" s="31"/>
      <c r="P3" s="31"/>
      <c r="Q3" s="31"/>
      <c r="R3" s="31"/>
      <c r="S3" s="31"/>
      <c r="T3" s="31"/>
      <c r="U3" s="31"/>
      <c r="V3" s="31"/>
      <c r="W3" s="31"/>
      <c r="X3" s="31"/>
      <c r="Y3" s="31"/>
      <c r="Z3" s="31"/>
      <c r="AA3" s="32"/>
      <c r="AB3" s="32"/>
      <c r="AC3" s="32"/>
      <c r="AD3" s="32"/>
      <c r="AE3" s="32"/>
      <c r="AF3" s="32"/>
    </row>
    <row r="4" spans="1:32" s="26" customFormat="1" ht="9" customHeight="1">
      <c r="A4" s="24"/>
      <c r="B4" s="24"/>
      <c r="C4" s="24"/>
      <c r="D4" s="24"/>
      <c r="E4" s="24"/>
      <c r="F4" s="24"/>
      <c r="G4" s="24"/>
      <c r="H4" s="24"/>
      <c r="I4" s="24"/>
      <c r="J4" s="24"/>
      <c r="K4" s="24"/>
      <c r="L4" s="24"/>
      <c r="M4" s="24"/>
      <c r="N4" s="24"/>
      <c r="O4" s="24"/>
      <c r="P4" s="24"/>
      <c r="Q4" s="24"/>
      <c r="R4" s="24"/>
      <c r="S4" s="24"/>
      <c r="T4" s="24"/>
      <c r="U4" s="24"/>
      <c r="V4" s="24"/>
      <c r="W4" s="24"/>
      <c r="X4" s="24"/>
      <c r="Y4" s="24"/>
      <c r="Z4" s="24"/>
      <c r="AA4" s="25"/>
      <c r="AB4" s="25"/>
      <c r="AC4" s="25"/>
      <c r="AD4" s="25"/>
      <c r="AE4" s="25"/>
      <c r="AF4" s="25"/>
    </row>
    <row r="5" spans="1:32" s="26" customFormat="1" ht="9" customHeight="1">
      <c r="A5" s="24"/>
      <c r="B5" s="24"/>
      <c r="C5" s="24"/>
      <c r="D5" s="24"/>
      <c r="E5" s="24"/>
      <c r="F5" s="24"/>
      <c r="G5" s="24"/>
      <c r="H5" s="24"/>
      <c r="I5" s="24"/>
      <c r="J5" s="24"/>
      <c r="K5" s="24"/>
      <c r="L5" s="24"/>
      <c r="M5" s="24"/>
      <c r="N5" s="24"/>
      <c r="O5" s="24"/>
      <c r="P5" s="24"/>
      <c r="Q5" s="24"/>
      <c r="R5" s="24"/>
      <c r="S5" s="24"/>
      <c r="T5" s="24"/>
      <c r="U5" s="24"/>
      <c r="V5" s="24"/>
      <c r="W5" s="24"/>
      <c r="X5" s="24"/>
      <c r="Y5" s="24"/>
      <c r="Z5" s="24"/>
      <c r="AA5" s="25"/>
      <c r="AB5" s="25"/>
      <c r="AC5" s="25"/>
      <c r="AD5" s="25"/>
      <c r="AE5" s="25"/>
      <c r="AF5" s="25"/>
    </row>
    <row r="6" spans="1:32" s="26" customFormat="1" ht="48" customHeight="1">
      <c r="A6" s="27"/>
      <c r="B6" s="164" t="s">
        <v>90</v>
      </c>
      <c r="C6" s="164"/>
      <c r="D6" s="136"/>
      <c r="F6" s="135"/>
      <c r="G6" s="28"/>
      <c r="H6" s="28"/>
      <c r="I6" s="28"/>
      <c r="J6" s="28"/>
      <c r="K6" s="28"/>
      <c r="L6" s="28"/>
      <c r="M6" s="24"/>
      <c r="N6" s="24"/>
      <c r="O6" s="24"/>
      <c r="P6" s="24"/>
      <c r="Q6" s="24"/>
      <c r="R6" s="24"/>
      <c r="S6" s="24"/>
      <c r="T6" s="24"/>
      <c r="U6" s="24"/>
      <c r="V6" s="24"/>
      <c r="W6" s="24"/>
      <c r="X6" s="24"/>
      <c r="Y6" s="24"/>
      <c r="Z6" s="24"/>
      <c r="AA6" s="25"/>
      <c r="AB6" s="25"/>
      <c r="AC6" s="25"/>
      <c r="AD6" s="25"/>
      <c r="AE6" s="25"/>
      <c r="AF6" s="25"/>
    </row>
    <row r="7" spans="1:32" s="26" customFormat="1" ht="38.25" customHeight="1">
      <c r="A7" s="24"/>
      <c r="B7" s="29"/>
      <c r="C7" s="30"/>
      <c r="D7" s="30"/>
      <c r="E7" s="30"/>
      <c r="F7" s="30"/>
      <c r="G7" s="30"/>
      <c r="H7" s="30"/>
      <c r="I7" s="30"/>
      <c r="J7" s="30"/>
      <c r="K7" s="30"/>
      <c r="L7" s="30"/>
      <c r="M7" s="24"/>
      <c r="N7" s="24"/>
      <c r="O7" s="24"/>
      <c r="P7" s="24"/>
      <c r="Q7" s="24"/>
      <c r="R7" s="24"/>
      <c r="S7" s="24"/>
      <c r="T7" s="24"/>
      <c r="U7" s="24"/>
      <c r="V7" s="24"/>
      <c r="W7" s="24"/>
      <c r="X7" s="24"/>
      <c r="Y7" s="24"/>
      <c r="Z7" s="24"/>
      <c r="AA7" s="25"/>
      <c r="AB7" s="25"/>
      <c r="AC7" s="25"/>
      <c r="AD7" s="25"/>
      <c r="AE7" s="25"/>
      <c r="AF7" s="25"/>
    </row>
    <row r="8" spans="1:32" s="26" customFormat="1" ht="33.75" customHeight="1">
      <c r="A8" s="24"/>
      <c r="B8" s="82"/>
      <c r="C8" s="28"/>
      <c r="D8" s="28"/>
      <c r="E8" s="28"/>
      <c r="F8" s="28"/>
      <c r="G8" s="28"/>
      <c r="H8" s="28"/>
      <c r="I8" s="28"/>
      <c r="J8" s="28"/>
      <c r="K8" s="28"/>
      <c r="L8" s="28"/>
      <c r="M8" s="24"/>
      <c r="N8" s="25"/>
      <c r="O8" s="24"/>
      <c r="P8" s="24"/>
      <c r="Q8" s="24"/>
      <c r="R8" s="25"/>
      <c r="S8" s="24"/>
      <c r="T8" s="24"/>
      <c r="U8" s="24"/>
      <c r="V8" s="24"/>
      <c r="W8" s="24"/>
      <c r="X8" s="24"/>
      <c r="Y8" s="24"/>
      <c r="Z8" s="24"/>
      <c r="AA8" s="25"/>
      <c r="AB8" s="25"/>
      <c r="AC8" s="25"/>
      <c r="AD8" s="25"/>
      <c r="AE8" s="25"/>
      <c r="AF8" s="25"/>
    </row>
    <row r="9" spans="1:32" s="26" customFormat="1" ht="13.5" customHeight="1">
      <c r="A9" s="24"/>
      <c r="B9" s="24"/>
      <c r="C9" s="24"/>
      <c r="D9" s="24"/>
      <c r="E9" s="24"/>
      <c r="F9" s="24"/>
      <c r="G9" s="24"/>
      <c r="H9" s="24"/>
      <c r="I9" s="24"/>
      <c r="J9" s="24"/>
      <c r="K9" s="24"/>
      <c r="L9" s="24"/>
      <c r="M9" s="24"/>
      <c r="N9" s="24"/>
      <c r="O9" s="24"/>
      <c r="P9" s="24"/>
      <c r="Q9" s="24"/>
      <c r="R9" s="24"/>
      <c r="S9" s="24"/>
      <c r="T9" s="24"/>
      <c r="U9" s="24"/>
      <c r="V9" s="24"/>
      <c r="W9" s="24"/>
      <c r="X9" s="24"/>
      <c r="Y9" s="24"/>
      <c r="Z9" s="24"/>
      <c r="AA9" s="25"/>
      <c r="AB9" s="25"/>
      <c r="AC9" s="25"/>
      <c r="AD9" s="25"/>
      <c r="AE9" s="25"/>
      <c r="AF9" s="25"/>
    </row>
    <row r="10" spans="1:32" s="26" customFormat="1" ht="32.25" customHeight="1">
      <c r="A10" s="24"/>
      <c r="B10" s="24"/>
      <c r="C10" s="24"/>
      <c r="D10" s="24"/>
      <c r="E10" s="142" t="s">
        <v>91</v>
      </c>
      <c r="F10" s="24"/>
      <c r="G10" s="133">
        <f>Tables!C5</f>
        <v>93</v>
      </c>
      <c r="H10" s="24"/>
      <c r="I10" s="24"/>
      <c r="J10" s="24"/>
      <c r="K10" s="24"/>
      <c r="L10" s="24"/>
      <c r="M10" s="24"/>
      <c r="N10" s="24"/>
      <c r="O10" s="24"/>
      <c r="P10" s="24"/>
      <c r="Q10" s="24"/>
      <c r="R10" s="24"/>
      <c r="S10" s="24"/>
      <c r="T10" s="24"/>
      <c r="U10" s="24"/>
      <c r="V10" s="24"/>
      <c r="W10" s="24"/>
      <c r="X10" s="24"/>
      <c r="Y10" s="24"/>
      <c r="Z10" s="24"/>
      <c r="AA10" s="25"/>
      <c r="AB10" s="25"/>
      <c r="AC10" s="25"/>
      <c r="AD10" s="25"/>
      <c r="AE10" s="25"/>
      <c r="AF10" s="25"/>
    </row>
    <row r="11" spans="1:32" s="26" customFormat="1" ht="27">
      <c r="A11" s="24"/>
      <c r="B11" s="24"/>
      <c r="C11" s="24"/>
      <c r="D11" s="24"/>
      <c r="E11" s="126"/>
      <c r="F11" s="24"/>
      <c r="G11" s="30"/>
      <c r="H11" s="24"/>
      <c r="I11" s="24"/>
      <c r="J11" s="24"/>
      <c r="K11" s="24"/>
      <c r="L11" s="24"/>
      <c r="M11" s="24"/>
      <c r="N11" s="24"/>
      <c r="O11" s="24"/>
      <c r="P11" s="24"/>
      <c r="Q11" s="24"/>
      <c r="R11" s="24"/>
      <c r="S11" s="24"/>
      <c r="T11" s="24"/>
      <c r="U11" s="24"/>
      <c r="V11" s="24"/>
      <c r="W11" s="24"/>
      <c r="X11" s="24"/>
      <c r="Y11" s="24"/>
      <c r="Z11" s="24"/>
      <c r="AA11" s="25"/>
      <c r="AB11" s="25"/>
      <c r="AC11" s="25"/>
      <c r="AD11" s="25"/>
      <c r="AE11" s="25"/>
      <c r="AF11" s="25"/>
    </row>
    <row r="12" spans="1:32" s="26" customFormat="1" ht="29.25">
      <c r="A12" s="24"/>
      <c r="B12" s="24"/>
      <c r="C12" s="24"/>
      <c r="D12" s="24"/>
      <c r="E12" s="142" t="s">
        <v>92</v>
      </c>
      <c r="F12" s="24"/>
      <c r="G12" s="134">
        <f>Tables!D5</f>
        <v>0.1791907514450867</v>
      </c>
      <c r="H12" s="24"/>
      <c r="I12" s="24"/>
      <c r="J12" s="24"/>
      <c r="K12" s="24"/>
      <c r="L12" s="24"/>
      <c r="M12" s="24"/>
      <c r="N12" s="24"/>
      <c r="O12" s="24"/>
      <c r="P12" s="24"/>
      <c r="Q12" s="24"/>
      <c r="R12" s="24"/>
      <c r="S12" s="24"/>
      <c r="T12" s="24"/>
      <c r="U12" s="24"/>
      <c r="V12" s="24"/>
      <c r="W12" s="24"/>
      <c r="X12" s="24"/>
      <c r="Y12" s="24"/>
      <c r="Z12" s="24"/>
      <c r="AA12" s="25"/>
      <c r="AB12" s="25"/>
      <c r="AC12" s="25"/>
      <c r="AD12" s="25"/>
      <c r="AE12" s="25"/>
      <c r="AF12" s="25"/>
    </row>
    <row r="13" spans="1:32" s="26" customFormat="1" ht="27">
      <c r="A13" s="24"/>
      <c r="B13" s="24"/>
      <c r="C13" s="24"/>
      <c r="D13" s="24"/>
      <c r="E13" s="126"/>
      <c r="F13" s="24"/>
      <c r="G13" s="24"/>
      <c r="H13" s="24"/>
      <c r="I13" s="24"/>
      <c r="J13" s="24"/>
      <c r="K13" s="24"/>
      <c r="L13" s="24"/>
      <c r="M13" s="24"/>
      <c r="N13" s="24"/>
      <c r="O13" s="24"/>
      <c r="P13" s="24"/>
      <c r="Q13" s="24"/>
      <c r="R13" s="24"/>
      <c r="S13" s="24"/>
      <c r="T13" s="24"/>
      <c r="U13" s="24"/>
      <c r="V13" s="24"/>
      <c r="W13" s="24"/>
      <c r="X13" s="24"/>
      <c r="Y13" s="24"/>
      <c r="Z13" s="24"/>
      <c r="AA13" s="25"/>
      <c r="AB13" s="25"/>
      <c r="AC13" s="25"/>
      <c r="AD13" s="25"/>
      <c r="AE13" s="25"/>
      <c r="AF13" s="25"/>
    </row>
    <row r="14" spans="1:32" s="26" customFormat="1" ht="51.75" customHeight="1">
      <c r="A14" s="24"/>
      <c r="B14" s="24"/>
      <c r="C14" s="24"/>
      <c r="D14" s="24"/>
      <c r="E14" s="24"/>
      <c r="F14" s="24"/>
      <c r="G14" s="24"/>
      <c r="H14" s="24"/>
      <c r="I14" s="24"/>
      <c r="J14" s="24"/>
      <c r="K14" s="24"/>
      <c r="L14" s="24"/>
      <c r="M14" s="24"/>
      <c r="N14" s="24"/>
      <c r="O14" s="24"/>
      <c r="P14" s="24"/>
      <c r="Q14" s="24"/>
      <c r="R14" s="24"/>
      <c r="S14" s="24"/>
      <c r="T14" s="24"/>
      <c r="U14" s="24"/>
      <c r="V14" s="24"/>
      <c r="W14" s="24"/>
      <c r="X14" s="24"/>
      <c r="Y14" s="24"/>
      <c r="Z14" s="24"/>
      <c r="AA14" s="25"/>
      <c r="AB14" s="25"/>
      <c r="AC14" s="25"/>
      <c r="AD14" s="25"/>
      <c r="AE14" s="25"/>
      <c r="AF14" s="25"/>
    </row>
    <row r="15" spans="1:32" s="26" customFormat="1" ht="16.5">
      <c r="A15" s="24"/>
      <c r="B15" s="24"/>
      <c r="C15" s="24"/>
      <c r="D15" s="24"/>
      <c r="E15" s="24"/>
      <c r="F15" s="24"/>
      <c r="G15" s="24"/>
      <c r="H15" s="24"/>
      <c r="I15" s="24"/>
      <c r="J15" s="24"/>
      <c r="K15" s="24"/>
      <c r="L15" s="24"/>
      <c r="M15" s="24"/>
      <c r="N15" s="24"/>
      <c r="O15" s="24"/>
      <c r="P15" s="24"/>
      <c r="Q15" s="24"/>
      <c r="R15" s="24"/>
      <c r="S15" s="24"/>
      <c r="T15" s="24"/>
      <c r="U15" s="24"/>
      <c r="V15" s="24"/>
      <c r="W15" s="24"/>
      <c r="X15" s="24"/>
      <c r="Y15" s="24"/>
      <c r="Z15" s="24"/>
      <c r="AA15" s="25"/>
      <c r="AB15" s="25"/>
      <c r="AC15" s="25"/>
      <c r="AD15" s="25"/>
      <c r="AE15" s="25"/>
      <c r="AF15" s="25"/>
    </row>
    <row r="16" spans="1:32" s="26" customFormat="1" ht="13.5" customHeight="1">
      <c r="A16" s="24"/>
      <c r="B16" s="24"/>
      <c r="C16" s="24"/>
      <c r="D16" s="24"/>
      <c r="E16" s="24"/>
      <c r="F16" s="24"/>
      <c r="G16" s="24"/>
      <c r="H16" s="24"/>
      <c r="I16" s="24"/>
      <c r="J16" s="24"/>
      <c r="K16" s="24"/>
      <c r="L16" s="24"/>
      <c r="M16" s="24"/>
      <c r="N16" s="24"/>
      <c r="O16" s="24"/>
      <c r="P16" s="24"/>
      <c r="Q16" s="24"/>
      <c r="R16" s="24"/>
      <c r="S16" s="24"/>
      <c r="T16" s="24"/>
      <c r="U16" s="24"/>
      <c r="V16" s="24"/>
      <c r="W16" s="24"/>
      <c r="X16" s="24"/>
      <c r="Y16" s="24"/>
      <c r="Z16" s="24"/>
      <c r="AA16" s="25"/>
      <c r="AB16" s="25"/>
      <c r="AC16" s="25"/>
      <c r="AD16" s="25"/>
      <c r="AE16" s="25"/>
      <c r="AF16" s="25"/>
    </row>
    <row r="17" spans="1:32" s="26" customFormat="1" ht="13.5" customHeight="1">
      <c r="A17" s="24"/>
      <c r="B17" s="24"/>
      <c r="C17" s="24"/>
      <c r="D17" s="24"/>
      <c r="E17" s="24"/>
      <c r="F17" s="24"/>
      <c r="G17" s="24"/>
      <c r="H17" s="24"/>
      <c r="I17" s="24"/>
      <c r="J17" s="24"/>
      <c r="K17" s="24"/>
      <c r="L17" s="24"/>
      <c r="M17" s="24"/>
      <c r="N17" s="24"/>
      <c r="O17" s="24"/>
      <c r="P17" s="24"/>
      <c r="Q17" s="24"/>
      <c r="R17" s="24"/>
      <c r="S17" s="24"/>
      <c r="T17" s="24"/>
      <c r="U17" s="24"/>
      <c r="V17" s="24"/>
      <c r="W17" s="24"/>
      <c r="X17" s="24"/>
      <c r="Y17" s="24"/>
      <c r="Z17" s="24"/>
      <c r="AA17" s="25"/>
      <c r="AB17" s="25"/>
      <c r="AC17" s="25"/>
      <c r="AD17" s="25"/>
      <c r="AE17" s="25"/>
      <c r="AF17" s="25"/>
    </row>
    <row r="18" spans="1:32" s="26" customFormat="1" ht="57" customHeight="1">
      <c r="A18" s="24"/>
      <c r="B18" s="24"/>
      <c r="C18" s="24"/>
      <c r="D18" s="24"/>
      <c r="E18" s="132" t="s">
        <v>93</v>
      </c>
      <c r="F18" s="24"/>
      <c r="G18" s="132" t="s">
        <v>94</v>
      </c>
      <c r="H18" s="24"/>
      <c r="I18" s="137" t="s">
        <v>95</v>
      </c>
      <c r="L18" s="24"/>
      <c r="M18" s="24"/>
      <c r="N18" s="24"/>
      <c r="O18" s="24"/>
      <c r="P18" s="24"/>
      <c r="Q18" s="24"/>
      <c r="R18" s="24"/>
      <c r="S18" s="24"/>
      <c r="T18" s="24"/>
      <c r="U18" s="24"/>
      <c r="V18" s="24"/>
      <c r="W18" s="24"/>
      <c r="X18" s="24"/>
      <c r="Y18" s="24"/>
      <c r="Z18" s="24"/>
      <c r="AA18" s="25"/>
      <c r="AB18" s="25"/>
      <c r="AC18" s="25"/>
      <c r="AD18" s="25"/>
      <c r="AE18" s="25"/>
      <c r="AF18" s="25"/>
    </row>
    <row r="19" spans="1:32" s="26" customFormat="1" ht="18.75" customHeight="1">
      <c r="A19" s="24"/>
      <c r="B19" s="24"/>
      <c r="C19" s="24"/>
      <c r="D19" s="24"/>
      <c r="E19" s="24"/>
      <c r="F19" s="24"/>
      <c r="G19" s="24"/>
      <c r="H19" s="24"/>
      <c r="I19" s="24"/>
      <c r="L19" s="24"/>
      <c r="M19" s="24"/>
      <c r="N19" s="24"/>
      <c r="O19" s="24"/>
      <c r="P19" s="24"/>
      <c r="Q19" s="24"/>
      <c r="R19" s="24"/>
      <c r="S19" s="24"/>
      <c r="T19" s="24"/>
      <c r="U19" s="24"/>
      <c r="V19" s="24"/>
      <c r="W19" s="24"/>
      <c r="X19" s="24"/>
      <c r="Y19" s="24"/>
      <c r="Z19" s="24"/>
      <c r="AA19" s="25"/>
      <c r="AB19" s="25"/>
      <c r="AC19" s="25"/>
      <c r="AD19" s="25"/>
      <c r="AE19" s="25"/>
      <c r="AF19" s="25"/>
    </row>
    <row r="20" spans="1:32" s="26" customFormat="1" ht="24" customHeight="1">
      <c r="A20" s="24"/>
      <c r="B20" s="24"/>
      <c r="C20" s="143" t="s">
        <v>96</v>
      </c>
      <c r="D20" s="24"/>
      <c r="E20" s="131">
        <f>Tables!C5</f>
        <v>93</v>
      </c>
      <c r="F20" s="24"/>
      <c r="G20" s="138">
        <f>Tables!D5</f>
        <v>0.1791907514450867</v>
      </c>
      <c r="H20" s="24"/>
      <c r="I20" s="131">
        <f>Tables!E5</f>
        <v>6</v>
      </c>
      <c r="L20" s="24"/>
      <c r="M20" s="24"/>
      <c r="N20" s="24"/>
      <c r="O20" s="24"/>
      <c r="P20" s="24"/>
      <c r="Q20" s="24"/>
      <c r="R20" s="24"/>
      <c r="S20" s="24"/>
      <c r="T20" s="24"/>
      <c r="U20" s="24"/>
      <c r="V20" s="24"/>
      <c r="W20" s="24"/>
      <c r="X20" s="24"/>
      <c r="Y20" s="24"/>
      <c r="Z20" s="24"/>
      <c r="AA20" s="25"/>
      <c r="AB20" s="25"/>
      <c r="AC20" s="25"/>
      <c r="AD20" s="25"/>
      <c r="AE20" s="25"/>
      <c r="AF20" s="25"/>
    </row>
    <row r="21" spans="1:32" s="26" customFormat="1" ht="13.5" customHeight="1">
      <c r="A21" s="24"/>
      <c r="B21" s="24"/>
      <c r="C21" s="127"/>
      <c r="D21" s="24"/>
      <c r="E21" s="24"/>
      <c r="F21" s="24"/>
      <c r="G21" s="24"/>
      <c r="H21" s="24"/>
      <c r="I21" s="24"/>
      <c r="L21" s="24"/>
      <c r="M21" s="24"/>
      <c r="N21" s="24"/>
      <c r="O21" s="24"/>
      <c r="P21" s="24"/>
      <c r="Q21" s="24"/>
      <c r="R21" s="24"/>
      <c r="S21" s="24"/>
      <c r="T21" s="24"/>
      <c r="U21" s="24"/>
      <c r="V21" s="24"/>
      <c r="W21" s="24"/>
      <c r="X21" s="24"/>
      <c r="Y21" s="24"/>
      <c r="Z21" s="24"/>
      <c r="AA21" s="25"/>
      <c r="AB21" s="25"/>
      <c r="AC21" s="25"/>
      <c r="AD21" s="25"/>
      <c r="AE21" s="25"/>
      <c r="AF21" s="25"/>
    </row>
    <row r="22" spans="1:32" s="26" customFormat="1" ht="29.25">
      <c r="A22" s="24"/>
      <c r="B22" s="24"/>
      <c r="C22" s="143" t="s">
        <v>97</v>
      </c>
      <c r="D22" s="24"/>
      <c r="E22" s="130">
        <f>Tables!C6</f>
        <v>187</v>
      </c>
      <c r="F22" s="24"/>
      <c r="G22" s="139">
        <f>Tables!D6</f>
        <v>0.3603082851637765</v>
      </c>
      <c r="H22" s="24"/>
      <c r="I22" s="130">
        <f>Tables!E6</f>
        <v>4</v>
      </c>
      <c r="L22" s="24"/>
      <c r="M22" s="24"/>
      <c r="N22" s="24"/>
      <c r="O22" s="24"/>
      <c r="P22" s="24"/>
      <c r="Q22" s="24"/>
      <c r="R22" s="24"/>
      <c r="S22" s="24"/>
      <c r="T22" s="24"/>
      <c r="U22" s="24"/>
      <c r="V22" s="24"/>
      <c r="W22" s="24"/>
      <c r="X22" s="24"/>
      <c r="Y22" s="24"/>
      <c r="Z22" s="24"/>
      <c r="AA22" s="25"/>
      <c r="AB22" s="25"/>
      <c r="AC22" s="25"/>
      <c r="AD22" s="25"/>
      <c r="AE22" s="25"/>
      <c r="AF22" s="25"/>
    </row>
    <row r="23" spans="1:32" s="26" customFormat="1" ht="13.5" customHeight="1">
      <c r="A23" s="24"/>
      <c r="B23" s="24"/>
      <c r="C23" s="127"/>
      <c r="D23" s="24"/>
      <c r="E23" s="24"/>
      <c r="F23" s="24"/>
      <c r="G23" s="24"/>
      <c r="H23" s="24"/>
      <c r="I23" s="24"/>
      <c r="L23" s="24"/>
      <c r="M23" s="24"/>
      <c r="N23" s="24"/>
      <c r="O23" s="24"/>
      <c r="P23" s="24"/>
      <c r="Q23" s="24"/>
      <c r="R23" s="24"/>
      <c r="S23" s="24"/>
      <c r="T23" s="24"/>
      <c r="U23" s="24"/>
      <c r="V23" s="24"/>
      <c r="W23" s="24"/>
      <c r="X23" s="24"/>
      <c r="Y23" s="24"/>
      <c r="Z23" s="24"/>
      <c r="AA23" s="25"/>
      <c r="AB23" s="25"/>
      <c r="AC23" s="25"/>
      <c r="AD23" s="25"/>
      <c r="AE23" s="25"/>
      <c r="AF23" s="25"/>
    </row>
    <row r="24" spans="1:32" s="26" customFormat="1" ht="29.25">
      <c r="A24" s="24"/>
      <c r="B24" s="24"/>
      <c r="C24" s="143" t="s">
        <v>98</v>
      </c>
      <c r="D24" s="24"/>
      <c r="E24" s="129">
        <f>Tables!C7</f>
        <v>123</v>
      </c>
      <c r="F24" s="24"/>
      <c r="G24" s="140">
        <f>Tables!D7</f>
        <v>0.23699421965317918</v>
      </c>
      <c r="H24" s="24"/>
      <c r="I24" s="129">
        <f>Tables!E7</f>
        <v>4</v>
      </c>
      <c r="L24" s="24"/>
      <c r="M24" s="24"/>
      <c r="N24" s="24"/>
      <c r="O24" s="24"/>
      <c r="P24" s="24"/>
      <c r="Q24" s="24"/>
      <c r="R24" s="24"/>
      <c r="S24" s="24"/>
      <c r="T24" s="24"/>
      <c r="U24" s="24"/>
      <c r="V24" s="24"/>
      <c r="W24" s="24"/>
      <c r="X24" s="24"/>
      <c r="Y24" s="24"/>
      <c r="Z24" s="24"/>
      <c r="AA24" s="25"/>
      <c r="AB24" s="25"/>
      <c r="AC24" s="25"/>
      <c r="AD24" s="25"/>
      <c r="AE24" s="25"/>
      <c r="AF24" s="25"/>
    </row>
    <row r="25" spans="1:32" s="26" customFormat="1" ht="13.5" customHeight="1">
      <c r="A25" s="24"/>
      <c r="B25" s="24"/>
      <c r="C25" s="24"/>
      <c r="D25" s="24"/>
      <c r="E25" s="24"/>
      <c r="F25" s="24"/>
      <c r="G25" s="24"/>
      <c r="H25" s="24"/>
      <c r="I25" s="24"/>
      <c r="L25" s="24"/>
      <c r="M25" s="24"/>
      <c r="N25" s="24"/>
      <c r="O25" s="24"/>
      <c r="P25" s="24"/>
      <c r="Q25" s="24"/>
      <c r="R25" s="24"/>
      <c r="S25" s="24"/>
      <c r="T25" s="24"/>
      <c r="U25" s="24"/>
      <c r="V25" s="24"/>
      <c r="W25" s="24"/>
      <c r="X25" s="24"/>
      <c r="Y25" s="24"/>
      <c r="Z25" s="24"/>
      <c r="AA25" s="25"/>
      <c r="AB25" s="25"/>
      <c r="AC25" s="25"/>
      <c r="AD25" s="25"/>
      <c r="AE25" s="25"/>
      <c r="AF25" s="25"/>
    </row>
    <row r="26" spans="1:32" s="26" customFormat="1" ht="29.25">
      <c r="A26" s="24"/>
      <c r="B26" s="24"/>
      <c r="C26" s="143" t="s">
        <v>99</v>
      </c>
      <c r="D26" s="24"/>
      <c r="E26" s="128">
        <f>Tables!C8</f>
        <v>116</v>
      </c>
      <c r="F26" s="24"/>
      <c r="G26" s="141">
        <f>Tables!D8</f>
        <v>0.22350674373795762</v>
      </c>
      <c r="H26" s="24"/>
      <c r="I26" s="128">
        <f>Tables!E8</f>
        <v>4</v>
      </c>
      <c r="L26" s="24"/>
      <c r="M26" s="24"/>
      <c r="N26" s="24"/>
      <c r="O26" s="24"/>
      <c r="P26" s="24"/>
      <c r="Q26" s="24"/>
      <c r="R26" s="24"/>
      <c r="S26" s="24"/>
      <c r="T26" s="24"/>
      <c r="U26" s="24"/>
      <c r="V26" s="24"/>
      <c r="W26" s="24"/>
      <c r="X26" s="24"/>
      <c r="Y26" s="24"/>
      <c r="Z26" s="24"/>
      <c r="AA26" s="25"/>
      <c r="AB26" s="25"/>
      <c r="AC26" s="25"/>
      <c r="AD26" s="25"/>
      <c r="AE26" s="25"/>
      <c r="AF26" s="25"/>
    </row>
    <row r="27" spans="1:32" s="26" customFormat="1" ht="13.5" customHeight="1">
      <c r="A27" s="24"/>
      <c r="B27" s="24"/>
      <c r="C27" s="24"/>
      <c r="D27" s="24"/>
      <c r="E27" s="24"/>
      <c r="F27" s="24"/>
      <c r="G27" s="24"/>
      <c r="H27" s="24"/>
      <c r="I27" s="24"/>
      <c r="J27" s="24"/>
      <c r="K27" s="24"/>
      <c r="L27" s="24"/>
      <c r="M27" s="24"/>
      <c r="N27" s="24"/>
      <c r="O27" s="24"/>
      <c r="P27" s="24"/>
      <c r="Q27" s="24"/>
      <c r="R27" s="24"/>
      <c r="S27" s="24"/>
      <c r="T27" s="24"/>
      <c r="U27" s="24"/>
      <c r="V27" s="24"/>
      <c r="W27" s="24"/>
      <c r="X27" s="24"/>
      <c r="Y27" s="24"/>
      <c r="Z27" s="24"/>
      <c r="AA27" s="25"/>
      <c r="AB27" s="25"/>
      <c r="AC27" s="25"/>
      <c r="AD27" s="25"/>
      <c r="AE27" s="25"/>
      <c r="AF27" s="25"/>
    </row>
    <row r="28" spans="1:32" s="26" customFormat="1" ht="13.5" customHeight="1">
      <c r="A28" s="24"/>
      <c r="B28" s="24"/>
      <c r="C28" s="24"/>
      <c r="D28" s="24"/>
      <c r="E28" s="24"/>
      <c r="F28" s="24"/>
      <c r="G28" s="24"/>
      <c r="H28" s="24"/>
      <c r="I28" s="24"/>
      <c r="J28" s="24"/>
      <c r="K28" s="24"/>
      <c r="L28" s="24"/>
      <c r="M28" s="24"/>
      <c r="N28" s="24"/>
      <c r="O28" s="24"/>
      <c r="P28" s="24"/>
      <c r="Q28" s="24"/>
      <c r="R28" s="24"/>
      <c r="S28" s="24"/>
      <c r="T28" s="24"/>
      <c r="U28" s="24"/>
      <c r="V28" s="24"/>
      <c r="W28" s="24"/>
      <c r="X28" s="24"/>
      <c r="Y28" s="24"/>
      <c r="Z28" s="24"/>
      <c r="AA28" s="25"/>
      <c r="AB28" s="25"/>
      <c r="AC28" s="25"/>
      <c r="AD28" s="25"/>
      <c r="AE28" s="25"/>
      <c r="AF28" s="25"/>
    </row>
    <row r="29" spans="1:32" s="26" customFormat="1" ht="13.5" customHeight="1">
      <c r="A29" s="24"/>
      <c r="B29" s="24"/>
      <c r="C29" s="24"/>
      <c r="D29" s="24"/>
      <c r="E29" s="24"/>
      <c r="F29" s="24"/>
      <c r="G29" s="24"/>
      <c r="H29" s="24"/>
      <c r="I29" s="24"/>
      <c r="J29" s="24"/>
      <c r="K29" s="24"/>
      <c r="L29" s="24"/>
      <c r="M29" s="24"/>
      <c r="N29" s="24"/>
      <c r="O29" s="24"/>
      <c r="P29" s="24"/>
      <c r="Q29" s="24"/>
      <c r="R29" s="24"/>
      <c r="S29" s="24"/>
      <c r="T29" s="24"/>
      <c r="U29" s="24"/>
      <c r="V29" s="24"/>
      <c r="W29" s="24"/>
      <c r="X29" s="24"/>
      <c r="Y29" s="24"/>
      <c r="Z29" s="24"/>
      <c r="AA29" s="25"/>
      <c r="AB29" s="25"/>
      <c r="AC29" s="25"/>
      <c r="AD29" s="25"/>
      <c r="AE29" s="25"/>
      <c r="AF29" s="25"/>
    </row>
    <row r="30" spans="1:32" s="26" customFormat="1" ht="13.5" customHeight="1">
      <c r="A30" s="24"/>
      <c r="B30" s="24"/>
      <c r="C30" s="24"/>
      <c r="D30" s="24"/>
      <c r="E30" s="125" t="s">
        <v>100</v>
      </c>
      <c r="F30" s="24"/>
      <c r="G30" s="24"/>
      <c r="H30" s="24"/>
      <c r="I30" s="24"/>
      <c r="J30" s="24"/>
      <c r="K30" s="24"/>
      <c r="L30" s="24"/>
      <c r="M30" s="24"/>
      <c r="N30" s="24"/>
      <c r="O30" s="24"/>
      <c r="P30" s="24"/>
      <c r="Q30" s="24"/>
      <c r="R30" s="24"/>
      <c r="S30" s="24"/>
      <c r="T30" s="24"/>
      <c r="U30" s="24"/>
      <c r="V30" s="24"/>
      <c r="W30" s="24"/>
      <c r="X30" s="24"/>
      <c r="Y30" s="24"/>
      <c r="Z30" s="24"/>
      <c r="AA30" s="25"/>
      <c r="AB30" s="25"/>
      <c r="AC30" s="25"/>
      <c r="AD30" s="25"/>
      <c r="AE30" s="25"/>
      <c r="AF30" s="25"/>
    </row>
    <row r="31" spans="1:32" s="26" customFormat="1" ht="13.5" customHeight="1">
      <c r="A31" s="24"/>
      <c r="B31" s="24"/>
      <c r="C31" s="24"/>
      <c r="D31" s="24"/>
      <c r="E31" s="24"/>
      <c r="F31" s="24"/>
      <c r="G31" s="24"/>
      <c r="H31" s="24"/>
      <c r="I31" s="24"/>
      <c r="J31" s="24"/>
      <c r="K31" s="24"/>
      <c r="L31" s="24"/>
      <c r="M31" s="24"/>
      <c r="N31" s="24"/>
      <c r="O31" s="24"/>
      <c r="P31" s="24"/>
      <c r="Q31" s="24"/>
      <c r="R31" s="24"/>
      <c r="S31" s="24"/>
      <c r="T31" s="24"/>
      <c r="U31" s="24"/>
      <c r="V31" s="24"/>
      <c r="W31" s="24"/>
      <c r="X31" s="24"/>
      <c r="Y31" s="24"/>
      <c r="Z31" s="24"/>
      <c r="AA31" s="25"/>
      <c r="AB31" s="25"/>
      <c r="AC31" s="25"/>
      <c r="AD31" s="25"/>
      <c r="AE31" s="25"/>
      <c r="AF31" s="25"/>
    </row>
    <row r="32" spans="1:32" s="26" customFormat="1" ht="13.5" customHeight="1">
      <c r="A32" s="24"/>
      <c r="B32" s="24"/>
      <c r="C32" s="24"/>
      <c r="D32" s="24"/>
      <c r="E32" s="24"/>
      <c r="F32" s="24"/>
      <c r="G32" s="24"/>
      <c r="H32" s="24"/>
      <c r="I32" s="24"/>
      <c r="J32" s="24"/>
      <c r="K32" s="24"/>
      <c r="L32" s="24"/>
      <c r="M32" s="24"/>
      <c r="N32" s="24"/>
      <c r="O32" s="24"/>
      <c r="P32" s="24"/>
      <c r="Q32" s="24"/>
      <c r="R32" s="24"/>
      <c r="S32" s="24"/>
      <c r="T32" s="24"/>
      <c r="U32" s="24"/>
      <c r="V32" s="24"/>
      <c r="W32" s="24"/>
      <c r="X32" s="24"/>
      <c r="Y32" s="24"/>
      <c r="Z32" s="24"/>
      <c r="AA32" s="25"/>
      <c r="AB32" s="25"/>
      <c r="AC32" s="25"/>
      <c r="AD32" s="25"/>
      <c r="AE32" s="25"/>
      <c r="AF32" s="25"/>
    </row>
    <row r="33" spans="1:32" s="26" customFormat="1" ht="13.5" customHeight="1">
      <c r="A33" s="24"/>
      <c r="B33" s="24"/>
      <c r="C33" s="24"/>
      <c r="D33" s="24"/>
      <c r="E33" s="24"/>
      <c r="F33" s="24"/>
      <c r="G33" s="24"/>
      <c r="H33" s="24"/>
      <c r="I33" s="24"/>
      <c r="J33" s="24"/>
      <c r="K33" s="24"/>
      <c r="L33" s="24"/>
      <c r="M33" s="24"/>
      <c r="N33" s="24"/>
      <c r="O33" s="24"/>
      <c r="P33" s="24"/>
      <c r="Q33" s="24"/>
      <c r="R33" s="24"/>
      <c r="S33" s="24"/>
      <c r="T33" s="24"/>
      <c r="U33" s="24"/>
      <c r="V33" s="24"/>
      <c r="W33" s="24"/>
      <c r="X33" s="24"/>
      <c r="Y33" s="24"/>
      <c r="Z33" s="24"/>
      <c r="AA33" s="25"/>
      <c r="AB33" s="25"/>
      <c r="AC33" s="25"/>
      <c r="AD33" s="25"/>
      <c r="AE33" s="25"/>
      <c r="AF33" s="25"/>
    </row>
    <row r="34" spans="1:32" s="26" customFormat="1" ht="13.5" customHeight="1">
      <c r="A34" s="24"/>
      <c r="B34" s="24"/>
      <c r="C34" s="24"/>
      <c r="D34" s="24"/>
      <c r="E34" s="24"/>
      <c r="F34" s="24"/>
      <c r="G34" s="24"/>
      <c r="H34" s="24"/>
      <c r="I34" s="24"/>
      <c r="J34" s="24"/>
      <c r="K34" s="24"/>
      <c r="L34" s="24"/>
      <c r="M34" s="24"/>
      <c r="N34" s="24"/>
      <c r="O34" s="24"/>
      <c r="P34" s="24"/>
      <c r="Q34" s="24"/>
      <c r="R34" s="24"/>
      <c r="S34" s="24"/>
      <c r="T34" s="24"/>
      <c r="U34" s="24"/>
      <c r="V34" s="24"/>
      <c r="W34" s="24"/>
      <c r="X34" s="24"/>
      <c r="Y34" s="24"/>
      <c r="Z34" s="24"/>
      <c r="AA34" s="25"/>
      <c r="AB34" s="25"/>
      <c r="AC34" s="25"/>
      <c r="AD34" s="25"/>
      <c r="AE34" s="25"/>
      <c r="AF34" s="25"/>
    </row>
    <row r="35" spans="1:32" s="26" customFormat="1" ht="13.5" customHeight="1">
      <c r="A35" s="24"/>
      <c r="B35" s="24"/>
      <c r="C35" s="24"/>
      <c r="D35" s="24"/>
      <c r="E35" s="24"/>
      <c r="F35" s="24"/>
      <c r="G35" s="24"/>
      <c r="H35" s="24"/>
      <c r="I35" s="24"/>
      <c r="J35" s="24"/>
      <c r="K35" s="24"/>
      <c r="L35" s="24"/>
      <c r="M35" s="24"/>
      <c r="N35" s="24"/>
      <c r="O35" s="24"/>
      <c r="P35" s="24"/>
      <c r="Q35" s="24"/>
      <c r="R35" s="24"/>
      <c r="S35" s="24"/>
      <c r="T35" s="24"/>
      <c r="U35" s="24"/>
      <c r="V35" s="24"/>
      <c r="W35" s="24"/>
      <c r="X35" s="24"/>
      <c r="Y35" s="24"/>
      <c r="Z35" s="24"/>
      <c r="AA35" s="25"/>
      <c r="AB35" s="25"/>
      <c r="AC35" s="25"/>
      <c r="AD35" s="25"/>
      <c r="AE35" s="25"/>
      <c r="AF35" s="25"/>
    </row>
    <row r="36" spans="1:32" s="26" customFormat="1" ht="13.5" customHeight="1">
      <c r="A36" s="24"/>
      <c r="B36" s="24"/>
      <c r="C36" s="24"/>
      <c r="D36" s="24"/>
      <c r="E36" s="24"/>
      <c r="F36" s="24"/>
      <c r="G36" s="24"/>
      <c r="H36" s="24"/>
      <c r="I36" s="24"/>
      <c r="J36" s="24"/>
      <c r="K36" s="24"/>
      <c r="L36" s="24"/>
      <c r="M36" s="24"/>
      <c r="N36" s="24"/>
      <c r="O36" s="24"/>
      <c r="P36" s="24"/>
      <c r="Q36" s="24"/>
      <c r="R36" s="24"/>
      <c r="S36" s="24"/>
      <c r="T36" s="24"/>
      <c r="U36" s="24"/>
      <c r="V36" s="24"/>
      <c r="W36" s="24"/>
      <c r="X36" s="24"/>
      <c r="Y36" s="24"/>
      <c r="Z36" s="24"/>
      <c r="AA36" s="25"/>
      <c r="AB36" s="25"/>
      <c r="AC36" s="25"/>
      <c r="AD36" s="25"/>
      <c r="AE36" s="25"/>
      <c r="AF36" s="25"/>
    </row>
    <row r="37" spans="1:32" s="26" customFormat="1" ht="13.5" customHeight="1">
      <c r="A37" s="24"/>
      <c r="B37" s="24"/>
      <c r="C37" s="24"/>
      <c r="D37" s="24"/>
      <c r="E37" s="24"/>
      <c r="F37" s="24"/>
      <c r="G37" s="24"/>
      <c r="H37" s="24"/>
      <c r="I37" s="24"/>
      <c r="J37" s="24"/>
      <c r="K37" s="24"/>
      <c r="L37" s="24"/>
      <c r="M37" s="24"/>
      <c r="N37" s="24"/>
      <c r="O37" s="24"/>
      <c r="P37" s="24"/>
      <c r="Q37" s="24"/>
      <c r="R37" s="24"/>
      <c r="S37" s="24"/>
      <c r="T37" s="24"/>
      <c r="U37" s="24"/>
      <c r="V37" s="24"/>
      <c r="W37" s="24"/>
      <c r="X37" s="24"/>
      <c r="Y37" s="24"/>
      <c r="Z37" s="24"/>
      <c r="AA37" s="25"/>
      <c r="AB37" s="25"/>
      <c r="AC37" s="25"/>
      <c r="AD37" s="25"/>
      <c r="AE37" s="25"/>
      <c r="AF37" s="25"/>
    </row>
    <row r="38" spans="1:32" s="26" customFormat="1" ht="13.5" customHeight="1">
      <c r="A38" s="24"/>
      <c r="B38" s="24"/>
      <c r="C38" s="24"/>
      <c r="D38" s="24"/>
      <c r="E38" s="24"/>
      <c r="F38" s="24"/>
      <c r="G38" s="24"/>
      <c r="H38" s="24"/>
      <c r="I38" s="24"/>
      <c r="J38" s="24"/>
      <c r="K38" s="24"/>
      <c r="L38" s="24"/>
      <c r="M38" s="24"/>
      <c r="N38" s="24"/>
      <c r="O38" s="24"/>
      <c r="P38" s="24"/>
      <c r="Q38" s="24"/>
      <c r="R38" s="24"/>
      <c r="S38" s="24"/>
      <c r="T38" s="24"/>
      <c r="U38" s="24"/>
      <c r="V38" s="24"/>
      <c r="W38" s="24"/>
      <c r="X38" s="24"/>
      <c r="Y38" s="24"/>
      <c r="Z38" s="24"/>
      <c r="AA38" s="25"/>
      <c r="AB38" s="25"/>
      <c r="AC38" s="25"/>
      <c r="AD38" s="25"/>
      <c r="AE38" s="25"/>
      <c r="AF38" s="25"/>
    </row>
    <row r="39" spans="1:32" s="26" customFormat="1" ht="13.5" customHeight="1">
      <c r="A39" s="24"/>
      <c r="B39" s="24"/>
      <c r="C39" s="24"/>
      <c r="D39" s="24"/>
      <c r="E39" s="24"/>
      <c r="F39" s="24"/>
      <c r="G39" s="24"/>
      <c r="H39" s="24"/>
      <c r="I39" s="24"/>
      <c r="J39" s="24"/>
      <c r="K39" s="24"/>
      <c r="L39" s="24"/>
      <c r="M39" s="24"/>
      <c r="N39" s="24"/>
      <c r="O39" s="24"/>
      <c r="P39" s="24"/>
      <c r="Q39" s="24"/>
      <c r="R39" s="24"/>
      <c r="S39" s="24"/>
      <c r="T39" s="24"/>
      <c r="U39" s="24"/>
      <c r="V39" s="24"/>
      <c r="W39" s="24"/>
      <c r="X39" s="24"/>
      <c r="Y39" s="24"/>
      <c r="Z39" s="24"/>
      <c r="AA39" s="25"/>
      <c r="AB39" s="25"/>
      <c r="AC39" s="25"/>
      <c r="AD39" s="25"/>
      <c r="AE39" s="25"/>
      <c r="AF39" s="25"/>
    </row>
    <row r="40" spans="1:32" s="26" customFormat="1" ht="13.5" customHeight="1">
      <c r="A40" s="24"/>
      <c r="B40" s="24"/>
      <c r="C40" s="24"/>
      <c r="D40" s="24"/>
      <c r="E40" s="24"/>
      <c r="F40" s="24"/>
      <c r="G40" s="24"/>
      <c r="H40" s="24"/>
      <c r="I40" s="24"/>
      <c r="J40" s="24"/>
      <c r="K40" s="24"/>
      <c r="L40" s="24"/>
      <c r="M40" s="24"/>
      <c r="N40" s="24"/>
      <c r="O40" s="24"/>
      <c r="P40" s="24"/>
      <c r="Q40" s="24"/>
      <c r="R40" s="24"/>
      <c r="S40" s="24"/>
      <c r="T40" s="24"/>
      <c r="U40" s="24"/>
      <c r="V40" s="24"/>
      <c r="W40" s="24"/>
      <c r="X40" s="24"/>
      <c r="Y40" s="24"/>
      <c r="Z40" s="24"/>
      <c r="AA40" s="25"/>
      <c r="AB40" s="25"/>
      <c r="AC40" s="25"/>
      <c r="AD40" s="25"/>
      <c r="AE40" s="25"/>
      <c r="AF40" s="25"/>
    </row>
    <row r="41" spans="1:32" s="26" customFormat="1" ht="13.5" customHeight="1">
      <c r="A41" s="24"/>
      <c r="B41" s="24"/>
      <c r="C41" s="24"/>
      <c r="D41" s="24"/>
      <c r="E41" s="24"/>
      <c r="F41" s="24"/>
      <c r="G41" s="24"/>
      <c r="H41" s="24"/>
      <c r="I41" s="24"/>
      <c r="J41" s="24"/>
      <c r="K41" s="24"/>
      <c r="L41" s="24"/>
      <c r="M41" s="24"/>
      <c r="N41" s="24"/>
      <c r="O41" s="24"/>
      <c r="P41" s="24"/>
      <c r="Q41" s="24"/>
      <c r="R41" s="24"/>
      <c r="S41" s="24"/>
      <c r="T41" s="24"/>
      <c r="U41" s="24"/>
      <c r="V41" s="24"/>
      <c r="W41" s="24"/>
      <c r="X41" s="24"/>
      <c r="Y41" s="24"/>
      <c r="Z41" s="24"/>
      <c r="AA41" s="25"/>
      <c r="AB41" s="25"/>
      <c r="AC41" s="25"/>
      <c r="AD41" s="25"/>
      <c r="AE41" s="25"/>
      <c r="AF41" s="25"/>
    </row>
    <row r="42" spans="1:32" s="26" customFormat="1" ht="13.5" customHeight="1">
      <c r="A42" s="24"/>
      <c r="B42" s="24"/>
      <c r="C42" s="24"/>
      <c r="D42" s="24"/>
      <c r="E42" s="24"/>
      <c r="F42" s="24"/>
      <c r="G42" s="24"/>
      <c r="H42" s="24"/>
      <c r="I42" s="24"/>
      <c r="J42" s="24"/>
      <c r="K42" s="24"/>
      <c r="L42" s="24"/>
      <c r="M42" s="24"/>
      <c r="N42" s="24"/>
      <c r="O42" s="24"/>
      <c r="P42" s="24"/>
      <c r="Q42" s="24"/>
      <c r="R42" s="24"/>
      <c r="S42" s="24"/>
      <c r="T42" s="24"/>
      <c r="U42" s="24"/>
      <c r="V42" s="24"/>
      <c r="W42" s="24"/>
      <c r="X42" s="24"/>
      <c r="Y42" s="24"/>
      <c r="Z42" s="24"/>
      <c r="AA42" s="25"/>
      <c r="AB42" s="25"/>
      <c r="AC42" s="25"/>
      <c r="AD42" s="25"/>
      <c r="AE42" s="25"/>
      <c r="AF42" s="25"/>
    </row>
    <row r="43" spans="1:32" s="26" customFormat="1" ht="13.5" customHeight="1">
      <c r="A43" s="24"/>
      <c r="B43" s="24"/>
      <c r="C43" s="24"/>
      <c r="D43" s="24"/>
      <c r="E43" s="24"/>
      <c r="F43" s="24"/>
      <c r="G43" s="24"/>
      <c r="H43" s="24"/>
      <c r="I43" s="24"/>
      <c r="J43" s="24"/>
      <c r="K43" s="24"/>
      <c r="L43" s="24"/>
      <c r="M43" s="24"/>
      <c r="N43" s="24"/>
      <c r="O43" s="24"/>
      <c r="P43" s="24"/>
      <c r="Q43" s="24"/>
      <c r="R43" s="24"/>
      <c r="S43" s="24"/>
      <c r="T43" s="24"/>
      <c r="U43" s="24"/>
      <c r="V43" s="24"/>
      <c r="W43" s="24"/>
      <c r="X43" s="24"/>
      <c r="Y43" s="24"/>
      <c r="Z43" s="24"/>
      <c r="AA43" s="25"/>
      <c r="AB43" s="25"/>
      <c r="AC43" s="25"/>
      <c r="AD43" s="25"/>
      <c r="AE43" s="25"/>
      <c r="AF43" s="25"/>
    </row>
    <row r="44" spans="1:32" s="26" customFormat="1" ht="13.5" customHeight="1">
      <c r="A44" s="24"/>
      <c r="B44" s="24"/>
      <c r="C44" s="24"/>
      <c r="D44" s="24"/>
      <c r="E44" s="24"/>
      <c r="F44" s="24"/>
      <c r="G44" s="24"/>
      <c r="H44" s="24"/>
      <c r="I44" s="24"/>
      <c r="J44" s="24"/>
      <c r="K44" s="24"/>
      <c r="L44" s="24"/>
      <c r="M44" s="24"/>
      <c r="N44" s="24"/>
      <c r="O44" s="24"/>
      <c r="P44" s="24"/>
      <c r="Q44" s="24"/>
      <c r="R44" s="24"/>
      <c r="S44" s="24"/>
      <c r="T44" s="24"/>
      <c r="U44" s="24"/>
      <c r="V44" s="24"/>
      <c r="W44" s="24"/>
      <c r="X44" s="24"/>
      <c r="Y44" s="24"/>
      <c r="Z44" s="24"/>
      <c r="AA44" s="25"/>
      <c r="AB44" s="25"/>
      <c r="AC44" s="25"/>
      <c r="AD44" s="25"/>
      <c r="AE44" s="25"/>
      <c r="AF44" s="25"/>
    </row>
    <row r="45" spans="1:32" s="26" customFormat="1" ht="13.5" customHeight="1">
      <c r="A45" s="24"/>
      <c r="B45" s="24"/>
      <c r="C45" s="24"/>
      <c r="D45" s="24"/>
      <c r="E45" s="24"/>
      <c r="F45" s="24"/>
      <c r="G45" s="24"/>
      <c r="H45" s="24"/>
      <c r="I45" s="24"/>
      <c r="J45" s="24"/>
      <c r="K45" s="24"/>
      <c r="L45" s="24"/>
      <c r="M45" s="24"/>
      <c r="N45" s="24"/>
      <c r="O45" s="24"/>
      <c r="P45" s="24"/>
      <c r="Q45" s="24"/>
      <c r="R45" s="24"/>
      <c r="S45" s="24"/>
      <c r="T45" s="24"/>
      <c r="U45" s="24"/>
      <c r="V45" s="24"/>
      <c r="W45" s="24"/>
      <c r="X45" s="24"/>
      <c r="Y45" s="24"/>
      <c r="Z45" s="24"/>
      <c r="AA45" s="25"/>
      <c r="AB45" s="25"/>
      <c r="AC45" s="25"/>
      <c r="AD45" s="25"/>
      <c r="AE45" s="25"/>
      <c r="AF45" s="25"/>
    </row>
    <row r="46" spans="1:32" s="26" customFormat="1" ht="13.5" customHeight="1">
      <c r="A46" s="24"/>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5"/>
      <c r="AB46" s="25"/>
      <c r="AC46" s="25"/>
      <c r="AD46" s="25"/>
      <c r="AE46" s="25"/>
      <c r="AF46" s="25"/>
    </row>
    <row r="47" spans="1:32" s="26" customFormat="1" ht="13.5" customHeight="1">
      <c r="A47" s="24"/>
      <c r="B47" s="24"/>
      <c r="C47" s="24"/>
      <c r="D47" s="24"/>
      <c r="E47" s="24"/>
      <c r="F47" s="24"/>
      <c r="G47" s="24"/>
      <c r="H47" s="24"/>
      <c r="I47" s="24"/>
      <c r="J47" s="24"/>
      <c r="K47" s="24"/>
      <c r="L47" s="24"/>
      <c r="M47" s="24"/>
      <c r="N47" s="24"/>
      <c r="O47" s="24"/>
      <c r="P47" s="24"/>
      <c r="Q47" s="24"/>
      <c r="R47" s="24"/>
      <c r="S47" s="24"/>
      <c r="T47" s="24"/>
      <c r="U47" s="24"/>
      <c r="V47" s="24"/>
      <c r="W47" s="24"/>
      <c r="X47" s="24"/>
      <c r="Y47" s="24"/>
      <c r="Z47" s="24"/>
      <c r="AA47" s="25"/>
      <c r="AB47" s="25"/>
      <c r="AC47" s="25"/>
      <c r="AD47" s="25"/>
      <c r="AE47" s="25"/>
      <c r="AF47" s="25"/>
    </row>
    <row r="48" spans="1:32" s="26" customFormat="1" ht="13.5" customHeight="1">
      <c r="A48" s="24"/>
      <c r="B48" s="24"/>
      <c r="C48" s="24"/>
      <c r="D48" s="24"/>
      <c r="E48" s="24"/>
      <c r="F48" s="24"/>
      <c r="G48" s="24"/>
      <c r="H48" s="24"/>
      <c r="I48" s="24"/>
      <c r="J48" s="24"/>
      <c r="K48" s="24"/>
      <c r="L48" s="24"/>
      <c r="M48" s="24"/>
      <c r="N48" s="24"/>
      <c r="O48" s="24"/>
      <c r="P48" s="24"/>
      <c r="Q48" s="24"/>
      <c r="R48" s="24"/>
      <c r="S48" s="24"/>
      <c r="T48" s="24"/>
      <c r="U48" s="24"/>
      <c r="V48" s="24"/>
      <c r="W48" s="24"/>
      <c r="X48" s="24"/>
      <c r="Y48" s="24"/>
      <c r="Z48" s="24"/>
      <c r="AA48" s="25"/>
      <c r="AB48" s="25"/>
      <c r="AC48" s="25"/>
      <c r="AD48" s="25"/>
      <c r="AE48" s="25"/>
      <c r="AF48" s="25"/>
    </row>
    <row r="49" spans="1:45" s="26" customFormat="1" ht="13.5" customHeight="1">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c r="AA49" s="25"/>
      <c r="AB49" s="25"/>
      <c r="AC49" s="25"/>
      <c r="AD49" s="25"/>
      <c r="AE49" s="25"/>
      <c r="AF49" s="25"/>
    </row>
    <row r="50" spans="1:45" s="26" customFormat="1" ht="13.5" customHeight="1">
      <c r="A50" s="24"/>
      <c r="B50" s="24"/>
      <c r="C50" s="24"/>
      <c r="D50" s="24"/>
      <c r="E50" s="24"/>
      <c r="F50" s="24"/>
      <c r="G50" s="24"/>
      <c r="H50" s="24"/>
      <c r="I50" s="24"/>
      <c r="J50" s="24"/>
      <c r="K50" s="24"/>
      <c r="L50" s="24"/>
      <c r="M50" s="24"/>
      <c r="N50" s="24"/>
      <c r="O50" s="24"/>
      <c r="P50" s="24"/>
      <c r="Q50" s="24"/>
      <c r="R50" s="24"/>
      <c r="S50" s="24"/>
      <c r="T50" s="24"/>
      <c r="U50" s="24"/>
      <c r="V50" s="24"/>
      <c r="W50" s="24"/>
      <c r="X50" s="24"/>
      <c r="Y50" s="24"/>
      <c r="Z50" s="24"/>
      <c r="AA50" s="25"/>
      <c r="AB50" s="25"/>
      <c r="AC50" s="25"/>
      <c r="AD50" s="25"/>
      <c r="AE50" s="25"/>
      <c r="AF50" s="25"/>
    </row>
    <row r="51" spans="1:45" s="26" customFormat="1" ht="13.5" customHeight="1">
      <c r="A51" s="24"/>
      <c r="B51" s="24"/>
      <c r="C51" s="24"/>
      <c r="D51" s="24"/>
      <c r="E51" s="24"/>
      <c r="F51" s="24"/>
      <c r="G51" s="24"/>
      <c r="H51" s="24"/>
      <c r="I51" s="24"/>
      <c r="J51" s="24"/>
      <c r="K51" s="24"/>
      <c r="L51" s="24"/>
      <c r="M51" s="24"/>
      <c r="N51" s="24"/>
      <c r="O51" s="24"/>
      <c r="P51" s="24"/>
      <c r="Q51" s="24"/>
      <c r="R51" s="24"/>
      <c r="S51" s="24"/>
      <c r="T51" s="24"/>
      <c r="U51" s="24"/>
      <c r="V51" s="24"/>
      <c r="W51" s="24"/>
      <c r="X51" s="24"/>
      <c r="Y51" s="24"/>
      <c r="Z51" s="24"/>
      <c r="AA51" s="25"/>
      <c r="AB51" s="25"/>
      <c r="AC51" s="25"/>
      <c r="AD51" s="25"/>
      <c r="AE51" s="25"/>
      <c r="AF51" s="25"/>
    </row>
    <row r="52" spans="1:45" s="26" customFormat="1" ht="13.5" customHeight="1">
      <c r="A52" s="24"/>
      <c r="B52" s="24"/>
      <c r="C52" s="24"/>
      <c r="D52" s="24"/>
      <c r="E52" s="24"/>
      <c r="F52" s="24"/>
      <c r="G52" s="24"/>
      <c r="H52" s="24"/>
      <c r="I52" s="24"/>
      <c r="J52" s="24"/>
      <c r="K52" s="24"/>
      <c r="L52" s="24"/>
      <c r="M52" s="24"/>
      <c r="N52" s="24"/>
      <c r="O52" s="24"/>
      <c r="P52" s="24"/>
      <c r="Q52" s="24"/>
      <c r="R52" s="24"/>
      <c r="S52" s="24"/>
      <c r="T52" s="24"/>
      <c r="U52" s="24"/>
      <c r="V52" s="24"/>
      <c r="W52" s="24"/>
      <c r="X52" s="24"/>
      <c r="Y52" s="24"/>
      <c r="Z52" s="24"/>
      <c r="AA52" s="25"/>
      <c r="AB52" s="25"/>
      <c r="AC52" s="25"/>
      <c r="AD52" s="25"/>
      <c r="AE52" s="25"/>
      <c r="AF52" s="25"/>
    </row>
    <row r="53" spans="1:45" s="26" customFormat="1" ht="13.5" customHeight="1">
      <c r="A53" s="24"/>
      <c r="B53" s="24"/>
      <c r="C53" s="24"/>
      <c r="D53" s="24"/>
      <c r="E53" s="24"/>
      <c r="F53" s="24"/>
      <c r="G53" s="24"/>
      <c r="H53" s="24"/>
      <c r="I53" s="24"/>
      <c r="J53" s="24"/>
      <c r="K53" s="24"/>
      <c r="L53" s="24"/>
      <c r="M53" s="24"/>
      <c r="N53" s="24"/>
      <c r="O53" s="24"/>
      <c r="P53" s="24"/>
      <c r="Q53" s="24"/>
      <c r="R53" s="24"/>
      <c r="S53" s="24"/>
      <c r="T53" s="24"/>
      <c r="U53" s="24"/>
      <c r="V53" s="24"/>
      <c r="W53" s="24"/>
      <c r="X53" s="24"/>
      <c r="Y53" s="24"/>
      <c r="Z53" s="24"/>
      <c r="AA53" s="25"/>
      <c r="AB53" s="25"/>
      <c r="AC53" s="25"/>
      <c r="AD53" s="25"/>
      <c r="AE53" s="25"/>
      <c r="AF53" s="25"/>
    </row>
    <row r="54" spans="1:45" s="26" customFormat="1" ht="13.5" customHeight="1">
      <c r="A54" s="24"/>
      <c r="B54" s="24"/>
      <c r="C54" s="24"/>
      <c r="D54" s="24"/>
      <c r="E54" s="24"/>
      <c r="F54" s="24"/>
      <c r="G54" s="24"/>
      <c r="H54" s="24"/>
      <c r="I54" s="24"/>
      <c r="J54" s="24"/>
      <c r="K54" s="24"/>
      <c r="L54" s="24"/>
      <c r="M54" s="24"/>
      <c r="N54" s="24"/>
      <c r="O54" s="24"/>
      <c r="P54" s="24"/>
      <c r="Q54" s="24"/>
      <c r="R54" s="24"/>
      <c r="S54" s="24"/>
      <c r="T54" s="24"/>
      <c r="U54" s="24"/>
      <c r="V54" s="24"/>
      <c r="W54" s="24"/>
      <c r="X54" s="24"/>
      <c r="Y54" s="24"/>
      <c r="Z54" s="24"/>
      <c r="AA54" s="25"/>
      <c r="AB54" s="25"/>
      <c r="AC54" s="25"/>
      <c r="AD54" s="25"/>
      <c r="AE54" s="25"/>
      <c r="AF54" s="25"/>
    </row>
    <row r="55" spans="1:45" s="26" customFormat="1" ht="13.5" customHeight="1">
      <c r="A55" s="24"/>
      <c r="B55" s="24"/>
      <c r="C55" s="24"/>
      <c r="D55" s="24"/>
      <c r="E55" s="24"/>
      <c r="F55" s="24"/>
      <c r="G55" s="24"/>
      <c r="H55" s="24"/>
      <c r="I55" s="24"/>
      <c r="J55" s="24"/>
      <c r="K55" s="24"/>
      <c r="L55" s="24"/>
      <c r="M55" s="24"/>
      <c r="N55" s="24"/>
      <c r="O55" s="24"/>
      <c r="P55" s="24"/>
      <c r="Q55" s="24"/>
      <c r="R55" s="24"/>
      <c r="S55" s="24"/>
      <c r="T55" s="24"/>
      <c r="U55" s="24"/>
      <c r="V55" s="24"/>
      <c r="W55" s="24"/>
      <c r="X55" s="24"/>
      <c r="Y55" s="24"/>
      <c r="Z55" s="24"/>
      <c r="AA55" s="25"/>
      <c r="AB55" s="25"/>
      <c r="AC55" s="25"/>
      <c r="AD55" s="25"/>
      <c r="AE55" s="25"/>
      <c r="AF55" s="25"/>
    </row>
    <row r="56" spans="1:45" s="26" customFormat="1" ht="13.5" customHeight="1">
      <c r="A56" s="24"/>
      <c r="B56" s="24"/>
      <c r="C56" s="24"/>
      <c r="D56" s="24"/>
      <c r="E56" s="24"/>
      <c r="F56" s="24"/>
      <c r="G56" s="24"/>
      <c r="H56" s="24"/>
      <c r="I56" s="24"/>
      <c r="J56" s="24"/>
      <c r="K56" s="24"/>
      <c r="L56" s="24"/>
      <c r="M56" s="24"/>
      <c r="N56" s="24"/>
      <c r="O56" s="24"/>
      <c r="P56" s="24"/>
      <c r="Q56" s="24"/>
      <c r="R56" s="24"/>
      <c r="S56" s="24"/>
      <c r="T56" s="24"/>
      <c r="U56" s="24"/>
      <c r="V56" s="24"/>
      <c r="W56" s="24"/>
      <c r="X56" s="24"/>
      <c r="Y56" s="24"/>
      <c r="Z56" s="24"/>
      <c r="AA56" s="25"/>
      <c r="AB56" s="25"/>
      <c r="AC56" s="25"/>
      <c r="AD56" s="25"/>
      <c r="AE56" s="25"/>
      <c r="AF56" s="25"/>
    </row>
    <row r="57" spans="1:45" s="26" customFormat="1" ht="13.5" customHeight="1">
      <c r="A57" s="24"/>
      <c r="B57" s="24"/>
      <c r="C57" s="24"/>
      <c r="D57" s="24"/>
      <c r="E57" s="24"/>
      <c r="F57" s="24"/>
      <c r="G57" s="24"/>
      <c r="H57" s="24"/>
      <c r="I57" s="24"/>
      <c r="J57" s="24"/>
      <c r="K57" s="24"/>
      <c r="L57" s="24"/>
      <c r="M57" s="24"/>
      <c r="N57" s="24"/>
      <c r="O57" s="24"/>
      <c r="P57" s="24"/>
      <c r="Q57" s="24"/>
      <c r="R57" s="24"/>
      <c r="S57" s="24"/>
      <c r="T57" s="24"/>
      <c r="U57" s="24"/>
      <c r="V57" s="24"/>
      <c r="W57" s="24"/>
      <c r="X57" s="24"/>
      <c r="Y57" s="24"/>
      <c r="Z57" s="24"/>
      <c r="AA57" s="25"/>
      <c r="AB57" s="25"/>
      <c r="AC57" s="25"/>
      <c r="AD57" s="25"/>
      <c r="AE57" s="25"/>
      <c r="AF57" s="25"/>
    </row>
    <row r="58" spans="1:45" ht="13.5" customHeight="1">
      <c r="A58" s="2"/>
      <c r="B58" s="2"/>
      <c r="C58" s="2"/>
      <c r="D58" s="2"/>
      <c r="E58" s="2"/>
      <c r="F58" s="2"/>
      <c r="G58" s="2"/>
      <c r="H58" s="2"/>
      <c r="I58" s="2"/>
      <c r="J58" s="2"/>
      <c r="K58" s="2"/>
      <c r="L58" s="2"/>
      <c r="M58" s="2"/>
      <c r="N58" s="2"/>
      <c r="O58" s="2"/>
      <c r="P58" s="2"/>
      <c r="Q58" s="2"/>
      <c r="R58" s="2"/>
      <c r="S58" s="2"/>
      <c r="T58" s="2"/>
      <c r="U58" s="2"/>
      <c r="V58" s="2"/>
      <c r="W58" s="2"/>
      <c r="X58" s="2"/>
      <c r="Y58" s="2"/>
      <c r="Z58" s="2"/>
      <c r="AA58" s="3"/>
      <c r="AB58" s="3"/>
      <c r="AC58" s="3"/>
      <c r="AD58" s="3"/>
      <c r="AE58" s="3"/>
      <c r="AF58" s="3"/>
      <c r="AG58" s="6"/>
      <c r="AH58" s="6"/>
      <c r="AI58" s="6"/>
      <c r="AJ58" s="6"/>
      <c r="AK58" s="6"/>
      <c r="AL58" s="6"/>
      <c r="AM58" s="6"/>
      <c r="AN58" s="6"/>
      <c r="AO58" s="6"/>
      <c r="AP58" s="6"/>
      <c r="AQ58" s="6"/>
      <c r="AR58" s="6"/>
      <c r="AS58" s="6"/>
    </row>
    <row r="59" spans="1:45" ht="13.5" customHeight="1">
      <c r="A59" s="2"/>
      <c r="B59" s="2"/>
      <c r="C59" s="2"/>
      <c r="D59" s="2"/>
      <c r="E59" s="2"/>
      <c r="F59" s="2"/>
      <c r="G59" s="2"/>
      <c r="H59" s="2"/>
      <c r="I59" s="2"/>
      <c r="J59" s="2"/>
      <c r="K59" s="2"/>
      <c r="L59" s="2"/>
      <c r="M59" s="2"/>
      <c r="N59" s="2"/>
      <c r="O59" s="2"/>
      <c r="P59" s="2"/>
      <c r="Q59" s="2"/>
      <c r="R59" s="2"/>
      <c r="S59" s="2"/>
      <c r="T59" s="2"/>
      <c r="U59" s="2"/>
      <c r="V59" s="2"/>
      <c r="W59" s="2"/>
      <c r="X59" s="2"/>
      <c r="Y59" s="2"/>
      <c r="Z59" s="2"/>
      <c r="AA59" s="3"/>
      <c r="AB59" s="3"/>
      <c r="AC59" s="3"/>
      <c r="AD59" s="3"/>
      <c r="AE59" s="3"/>
      <c r="AF59" s="3"/>
      <c r="AG59" s="6"/>
      <c r="AH59" s="6"/>
      <c r="AI59" s="6"/>
      <c r="AJ59" s="6"/>
      <c r="AK59" s="6"/>
      <c r="AL59" s="6"/>
      <c r="AM59" s="6"/>
      <c r="AN59" s="6"/>
      <c r="AO59" s="6"/>
      <c r="AP59" s="6"/>
      <c r="AQ59" s="6"/>
      <c r="AR59" s="6"/>
      <c r="AS59" s="6"/>
    </row>
    <row r="60" spans="1:45" ht="13.5" customHeight="1">
      <c r="A60" s="2"/>
      <c r="B60" s="2"/>
      <c r="C60" s="2"/>
      <c r="D60" s="2"/>
      <c r="E60" s="2"/>
      <c r="F60" s="2"/>
      <c r="G60" s="2"/>
      <c r="H60" s="2"/>
      <c r="I60" s="2"/>
      <c r="J60" s="2"/>
      <c r="K60" s="2"/>
      <c r="L60" s="2"/>
      <c r="M60" s="2"/>
      <c r="N60" s="2"/>
      <c r="O60" s="2"/>
      <c r="P60" s="2"/>
      <c r="Q60" s="2"/>
      <c r="R60" s="2"/>
      <c r="S60" s="2"/>
      <c r="T60" s="2"/>
      <c r="U60" s="2"/>
      <c r="V60" s="2"/>
      <c r="W60" s="2"/>
      <c r="X60" s="2"/>
      <c r="Y60" s="2"/>
      <c r="Z60" s="2"/>
      <c r="AA60" s="3"/>
      <c r="AB60" s="3"/>
      <c r="AC60" s="3"/>
      <c r="AD60" s="3"/>
      <c r="AE60" s="3"/>
      <c r="AF60" s="3"/>
      <c r="AG60" s="6"/>
      <c r="AH60" s="6"/>
      <c r="AI60" s="6"/>
      <c r="AJ60" s="6"/>
      <c r="AK60" s="6"/>
      <c r="AL60" s="6"/>
      <c r="AM60" s="6"/>
      <c r="AN60" s="6"/>
      <c r="AO60" s="6"/>
      <c r="AP60" s="6"/>
      <c r="AQ60" s="6"/>
      <c r="AR60" s="6"/>
      <c r="AS60" s="6"/>
    </row>
    <row r="61" spans="1:45" ht="13.5" customHeight="1">
      <c r="A61" s="2"/>
      <c r="B61" s="2"/>
      <c r="C61" s="2"/>
      <c r="D61" s="2"/>
      <c r="E61" s="2"/>
      <c r="F61" s="2"/>
      <c r="G61" s="2"/>
      <c r="H61" s="2"/>
      <c r="I61" s="2"/>
      <c r="J61" s="2"/>
      <c r="K61" s="2"/>
      <c r="L61" s="2"/>
      <c r="M61" s="2"/>
      <c r="N61" s="2"/>
      <c r="O61" s="2"/>
      <c r="P61" s="2"/>
      <c r="Q61" s="2"/>
      <c r="R61" s="2"/>
      <c r="S61" s="2"/>
      <c r="T61" s="2"/>
      <c r="U61" s="2"/>
      <c r="V61" s="2"/>
      <c r="W61" s="2"/>
      <c r="X61" s="2"/>
      <c r="Y61" s="2"/>
      <c r="Z61" s="2"/>
      <c r="AA61" s="3"/>
      <c r="AB61" s="3"/>
      <c r="AC61" s="3"/>
      <c r="AD61" s="3"/>
      <c r="AE61" s="3"/>
      <c r="AF61" s="3"/>
      <c r="AG61" s="6"/>
      <c r="AH61" s="6"/>
      <c r="AI61" s="6"/>
      <c r="AJ61" s="6"/>
      <c r="AK61" s="6"/>
      <c r="AL61" s="6"/>
      <c r="AM61" s="6"/>
      <c r="AN61" s="6"/>
      <c r="AO61" s="6"/>
      <c r="AP61" s="6"/>
      <c r="AQ61" s="6"/>
      <c r="AR61" s="6"/>
      <c r="AS61" s="6"/>
    </row>
    <row r="62" spans="1:45" ht="13.5" customHeight="1">
      <c r="A62" s="2"/>
      <c r="B62" s="2"/>
      <c r="C62" s="2"/>
      <c r="D62" s="2"/>
      <c r="E62" s="2"/>
      <c r="F62" s="2"/>
      <c r="G62" s="2"/>
      <c r="H62" s="2"/>
      <c r="I62" s="2"/>
      <c r="J62" s="2"/>
      <c r="K62" s="2"/>
      <c r="L62" s="2"/>
      <c r="M62" s="2"/>
      <c r="N62" s="2"/>
      <c r="O62" s="2"/>
      <c r="P62" s="2"/>
      <c r="Q62" s="2"/>
      <c r="R62" s="2"/>
      <c r="S62" s="2"/>
      <c r="T62" s="2"/>
      <c r="U62" s="2"/>
      <c r="V62" s="2"/>
      <c r="W62" s="2"/>
      <c r="X62" s="2"/>
      <c r="Y62" s="2"/>
      <c r="Z62" s="2"/>
      <c r="AA62" s="3"/>
      <c r="AB62" s="3"/>
      <c r="AC62" s="3"/>
      <c r="AD62" s="3"/>
      <c r="AE62" s="3"/>
      <c r="AF62" s="3"/>
      <c r="AG62" s="6"/>
      <c r="AH62" s="6"/>
      <c r="AI62" s="6"/>
      <c r="AJ62" s="6"/>
      <c r="AK62" s="6"/>
      <c r="AL62" s="6"/>
      <c r="AM62" s="6"/>
      <c r="AN62" s="6"/>
      <c r="AO62" s="6"/>
      <c r="AP62" s="6"/>
      <c r="AQ62" s="6"/>
      <c r="AR62" s="6"/>
      <c r="AS62" s="6"/>
    </row>
    <row r="63" spans="1:45" ht="13.5" customHeight="1">
      <c r="A63" s="2"/>
      <c r="B63" s="2"/>
      <c r="C63" s="2"/>
      <c r="D63" s="2"/>
      <c r="E63" s="2"/>
      <c r="F63" s="2"/>
      <c r="G63" s="2"/>
      <c r="H63" s="2"/>
      <c r="I63" s="2"/>
      <c r="J63" s="2"/>
      <c r="K63" s="2"/>
      <c r="L63" s="2"/>
      <c r="M63" s="2"/>
      <c r="N63" s="2"/>
      <c r="O63" s="2"/>
      <c r="P63" s="2"/>
      <c r="Q63" s="2"/>
      <c r="R63" s="2"/>
      <c r="S63" s="2"/>
      <c r="T63" s="2"/>
      <c r="U63" s="2"/>
      <c r="V63" s="2"/>
      <c r="W63" s="2"/>
      <c r="X63" s="2"/>
      <c r="Y63" s="2"/>
      <c r="Z63" s="2"/>
      <c r="AA63" s="3"/>
      <c r="AB63" s="3"/>
      <c r="AC63" s="3"/>
      <c r="AD63" s="3"/>
      <c r="AE63" s="3"/>
      <c r="AF63" s="3"/>
      <c r="AG63" s="6"/>
      <c r="AH63" s="6"/>
      <c r="AI63" s="6"/>
      <c r="AJ63" s="6"/>
      <c r="AK63" s="6"/>
      <c r="AL63" s="6"/>
      <c r="AM63" s="6"/>
      <c r="AN63" s="6"/>
      <c r="AO63" s="6"/>
      <c r="AP63" s="6"/>
      <c r="AQ63" s="6"/>
      <c r="AR63" s="6"/>
      <c r="AS63" s="6"/>
    </row>
  </sheetData>
  <sheetProtection selectLockedCells="1"/>
  <mergeCells count="2">
    <mergeCell ref="B6:C6"/>
    <mergeCell ref="B2:I2"/>
  </mergeCells>
  <pageMargins left="0.7" right="0.7" top="0.75" bottom="0.75" header="0" footer="0"/>
  <pageSetup paperSize="9" orientation="portrait" r:id="rId1"/>
  <headerFooter>
    <oddFooter>&amp;L&amp;"Calibri"&amp;11&amp;K000000#0078D7Information Classification: General_x000D_&amp;1#&amp;"Rockwell"&amp;9&amp;K0078D7Information Classification: General</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BD161-1A06-425B-B383-3DD235E00795}">
  <sheetPr>
    <tabColor rgb="FFF59D24"/>
  </sheetPr>
  <dimension ref="A1:AJ280"/>
  <sheetViews>
    <sheetView showGridLines="0" zoomScale="60" zoomScaleNormal="60" workbookViewId="0">
      <selection activeCell="J2" sqref="J2"/>
    </sheetView>
  </sheetViews>
  <sheetFormatPr defaultRowHeight="16.5"/>
  <cols>
    <col min="1" max="1" width="16.6640625" customWidth="1"/>
    <col min="2" max="2" width="9.21875" customWidth="1"/>
    <col min="3" max="3" width="12.5546875" bestFit="1" customWidth="1"/>
    <col min="4" max="4" width="24.6640625" bestFit="1" customWidth="1"/>
    <col min="5" max="5" width="7" bestFit="1" customWidth="1"/>
    <col min="6" max="6" width="6" bestFit="1" customWidth="1"/>
    <col min="7" max="7" width="4.88671875" bestFit="1" customWidth="1"/>
    <col min="8" max="8" width="15.88671875" customWidth="1"/>
    <col min="15" max="15" width="24.6640625" bestFit="1" customWidth="1"/>
    <col min="16" max="16" width="15.77734375" bestFit="1" customWidth="1"/>
    <col min="17" max="19" width="7.21875" bestFit="1" customWidth="1"/>
    <col min="20" max="20" width="11.33203125" bestFit="1" customWidth="1"/>
  </cols>
  <sheetData>
    <row r="1" spans="1:18" ht="96" customHeight="1">
      <c r="C1" s="165" t="s">
        <v>101</v>
      </c>
      <c r="D1" s="165"/>
      <c r="E1" s="165"/>
      <c r="F1" s="165"/>
      <c r="G1" s="165"/>
      <c r="H1" s="165"/>
    </row>
    <row r="2" spans="1:18" ht="16.5" customHeight="1">
      <c r="C2" s="165"/>
      <c r="D2" s="165"/>
      <c r="E2" s="165"/>
      <c r="F2" s="165"/>
      <c r="G2" s="165"/>
      <c r="H2" s="165"/>
    </row>
    <row r="4" spans="1:18" ht="27">
      <c r="A4" s="34">
        <v>1</v>
      </c>
      <c r="B4" s="35" t="s">
        <v>102</v>
      </c>
      <c r="C4" s="36"/>
    </row>
    <row r="6" spans="1:18" ht="22.5">
      <c r="B6" s="9" t="s">
        <v>103</v>
      </c>
      <c r="H6" s="9" cm="1">
        <f t="array" ref="H6">IFERROR(ROWS(_xlfn.UNIQUE(_xlfn._xlws.FILTER(On_Site_Check[Stand Number],COUNTIF(On_Site_Check[Stand Number],On_Site_Check[Stand Number])&gt;1))),"No Duplicates")</f>
        <v>4</v>
      </c>
    </row>
    <row r="7" spans="1:18" ht="22.5">
      <c r="B7" s="9" t="s">
        <v>104</v>
      </c>
      <c r="H7" s="9">
        <f>SUM(Tables!C38:C47)</f>
        <v>5</v>
      </c>
    </row>
    <row r="8" spans="1:18" ht="22.5">
      <c r="B8" s="9" t="s">
        <v>105</v>
      </c>
      <c r="H8" s="9">
        <f>COUNTA(On_Site_Check[Total Stand Size M2]) - COUNT(On_Site_Check[Total Stand Size M2])</f>
        <v>0</v>
      </c>
    </row>
    <row r="10" spans="1:18" s="41" customFormat="1" ht="5.25" customHeight="1"/>
    <row r="12" spans="1:18" ht="27">
      <c r="A12" s="34">
        <v>2</v>
      </c>
      <c r="B12" s="38" t="s">
        <v>106</v>
      </c>
      <c r="C12" s="39"/>
    </row>
    <row r="14" spans="1:18" ht="22.5">
      <c r="B14" s="9" t="s">
        <v>107</v>
      </c>
      <c r="C14" s="9"/>
      <c r="H14" s="9">
        <f>COUNTA(On_Site_Check[Stand Number])</f>
        <v>18</v>
      </c>
    </row>
    <row r="15" spans="1:18" ht="22.5">
      <c r="B15" s="9" t="s">
        <v>108</v>
      </c>
      <c r="C15" s="9"/>
      <c r="H15" s="40">
        <f>SUM(On_Site_Check[Total Stand Size M2])</f>
        <v>519</v>
      </c>
    </row>
    <row r="16" spans="1:18" ht="22.5">
      <c r="B16" s="9" t="s">
        <v>109</v>
      </c>
      <c r="C16" s="9"/>
      <c r="H16" s="37">
        <f>H15/H14</f>
        <v>28.833333333333332</v>
      </c>
      <c r="K16" s="9"/>
      <c r="L16" s="9"/>
      <c r="M16" s="9"/>
      <c r="N16" s="9"/>
      <c r="O16" s="9"/>
      <c r="P16" s="9"/>
      <c r="Q16" s="9"/>
      <c r="R16" s="9"/>
    </row>
    <row r="17" spans="1:18" ht="22.5">
      <c r="B17" s="9" t="s">
        <v>110</v>
      </c>
      <c r="C17" s="9"/>
      <c r="H17" s="10" t="str">
        <f>IFERROR(Tables!C5/'Onsite Assessment'!H3, " Please fill in the Net m2 on the Onsite Reporting tab (Cell H2)")</f>
        <v xml:space="preserve"> Please fill in the Net m2 on the Onsite Reporting tab (Cell H2)</v>
      </c>
      <c r="K17" s="9"/>
      <c r="L17" s="9"/>
      <c r="M17" s="9"/>
      <c r="N17" s="9"/>
      <c r="O17" s="9"/>
      <c r="P17" s="9"/>
      <c r="Q17" s="9"/>
      <c r="R17" s="9"/>
    </row>
    <row r="18" spans="1:18" ht="22.5">
      <c r="B18" s="9"/>
      <c r="C18" s="9"/>
      <c r="K18" s="9"/>
      <c r="L18" s="9"/>
      <c r="M18" s="9"/>
      <c r="N18" s="9"/>
      <c r="O18" s="9"/>
      <c r="P18" s="9"/>
      <c r="Q18" s="9"/>
      <c r="R18" s="9"/>
    </row>
    <row r="19" spans="1:18" s="41" customFormat="1" ht="5.25" customHeight="1">
      <c r="B19" s="42"/>
      <c r="C19" s="42"/>
      <c r="K19" s="42"/>
      <c r="L19" s="42"/>
      <c r="M19" s="42"/>
      <c r="N19" s="42"/>
      <c r="O19" s="42"/>
      <c r="P19" s="42"/>
      <c r="Q19" s="42"/>
      <c r="R19" s="42"/>
    </row>
    <row r="20" spans="1:18" ht="22.5">
      <c r="B20" s="9"/>
      <c r="C20" s="9"/>
    </row>
    <row r="21" spans="1:18" ht="27">
      <c r="A21" s="34">
        <v>3</v>
      </c>
      <c r="B21" s="35" t="s">
        <v>111</v>
      </c>
    </row>
    <row r="22" spans="1:18" ht="27">
      <c r="A22" s="8"/>
      <c r="B22" s="7"/>
    </row>
    <row r="58" spans="2:26" ht="22.5">
      <c r="B58" s="168" t="s">
        <v>112</v>
      </c>
      <c r="C58" s="168"/>
      <c r="D58" s="168"/>
      <c r="E58" s="168"/>
      <c r="F58" s="168"/>
      <c r="G58" s="168"/>
      <c r="H58" s="168"/>
      <c r="I58" s="168"/>
      <c r="J58" s="168"/>
      <c r="K58" s="168"/>
      <c r="L58" s="168"/>
      <c r="M58" s="168"/>
      <c r="P58" s="168" t="s">
        <v>113</v>
      </c>
      <c r="Q58" s="168"/>
      <c r="R58" s="168"/>
      <c r="S58" s="168"/>
      <c r="T58" s="168"/>
      <c r="U58" s="168"/>
      <c r="V58" s="168"/>
      <c r="W58" s="168"/>
      <c r="X58" s="168"/>
      <c r="Y58" s="168"/>
      <c r="Z58" s="168"/>
    </row>
    <row r="101" spans="1:36" s="41" customFormat="1" ht="6" customHeight="1"/>
    <row r="104" spans="1:36" ht="27">
      <c r="A104" s="34">
        <v>4</v>
      </c>
      <c r="B104" s="35" t="s">
        <v>114</v>
      </c>
      <c r="C104" s="36"/>
    </row>
    <row r="105" spans="1:36" ht="22.5">
      <c r="A105" s="36"/>
      <c r="B105" s="122" t="s">
        <v>115</v>
      </c>
      <c r="C105" s="36"/>
    </row>
    <row r="106" spans="1:36" ht="36.75" customHeight="1"/>
    <row r="108" spans="1:36" ht="16.5" customHeight="1">
      <c r="AC108" s="166"/>
      <c r="AD108" s="166"/>
      <c r="AE108" s="166"/>
      <c r="AF108" s="166"/>
      <c r="AG108" s="166"/>
      <c r="AH108" s="166"/>
      <c r="AI108" s="166"/>
      <c r="AJ108" s="166"/>
    </row>
    <row r="109" spans="1:36" ht="16.5" customHeight="1">
      <c r="AC109" s="166"/>
      <c r="AD109" s="166"/>
      <c r="AE109" s="166"/>
      <c r="AF109" s="166"/>
      <c r="AG109" s="166"/>
      <c r="AH109" s="166"/>
      <c r="AI109" s="166"/>
      <c r="AJ109" s="166"/>
    </row>
    <row r="110" spans="1:36" ht="16.5" customHeight="1">
      <c r="AC110" s="166"/>
      <c r="AD110" s="166"/>
      <c r="AE110" s="166"/>
      <c r="AF110" s="166"/>
      <c r="AG110" s="166"/>
      <c r="AH110" s="166"/>
      <c r="AI110" s="166"/>
      <c r="AJ110" s="166"/>
    </row>
    <row r="111" spans="1:36" ht="16.5" customHeight="1">
      <c r="AC111" s="166"/>
      <c r="AD111" s="166"/>
      <c r="AE111" s="166"/>
      <c r="AF111" s="166"/>
      <c r="AG111" s="166"/>
      <c r="AH111" s="166"/>
      <c r="AI111" s="166"/>
      <c r="AJ111" s="166"/>
    </row>
    <row r="112" spans="1:36" ht="16.5" customHeight="1">
      <c r="AC112" s="166"/>
      <c r="AD112" s="166"/>
      <c r="AE112" s="166"/>
      <c r="AF112" s="166"/>
      <c r="AG112" s="166"/>
      <c r="AH112" s="166"/>
      <c r="AI112" s="166"/>
      <c r="AJ112" s="166"/>
    </row>
    <row r="113" spans="29:36" ht="16.5" customHeight="1">
      <c r="AC113" s="166"/>
      <c r="AD113" s="166"/>
      <c r="AE113" s="166"/>
      <c r="AF113" s="166"/>
      <c r="AG113" s="166"/>
      <c r="AH113" s="166"/>
      <c r="AI113" s="166"/>
      <c r="AJ113" s="166"/>
    </row>
    <row r="114" spans="29:36" ht="16.5" customHeight="1">
      <c r="AC114" s="166"/>
      <c r="AD114" s="166"/>
      <c r="AE114" s="166"/>
      <c r="AF114" s="166"/>
      <c r="AG114" s="166"/>
      <c r="AH114" s="166"/>
      <c r="AI114" s="166"/>
      <c r="AJ114" s="166"/>
    </row>
    <row r="115" spans="29:36" ht="16.5" customHeight="1">
      <c r="AC115" s="166"/>
      <c r="AD115" s="166"/>
      <c r="AE115" s="166"/>
      <c r="AF115" s="166"/>
      <c r="AG115" s="166"/>
      <c r="AH115" s="166"/>
      <c r="AI115" s="166"/>
      <c r="AJ115" s="166"/>
    </row>
    <row r="116" spans="29:36" ht="16.5" customHeight="1">
      <c r="AC116" s="166"/>
      <c r="AD116" s="166"/>
      <c r="AE116" s="166"/>
      <c r="AF116" s="166"/>
      <c r="AG116" s="166"/>
      <c r="AH116" s="166"/>
      <c r="AI116" s="166"/>
      <c r="AJ116" s="166"/>
    </row>
    <row r="117" spans="29:36" ht="16.5" customHeight="1">
      <c r="AC117" s="166"/>
      <c r="AD117" s="166"/>
      <c r="AE117" s="166"/>
      <c r="AF117" s="166"/>
      <c r="AG117" s="166"/>
      <c r="AH117" s="166"/>
      <c r="AI117" s="166"/>
      <c r="AJ117" s="166"/>
    </row>
    <row r="118" spans="29:36" ht="16.5" customHeight="1">
      <c r="AC118" s="166"/>
      <c r="AD118" s="166"/>
      <c r="AE118" s="166"/>
      <c r="AF118" s="166"/>
      <c r="AG118" s="166"/>
      <c r="AH118" s="166"/>
      <c r="AI118" s="166"/>
      <c r="AJ118" s="166"/>
    </row>
    <row r="119" spans="29:36" ht="16.5" customHeight="1">
      <c r="AC119" s="166"/>
      <c r="AD119" s="166"/>
      <c r="AE119" s="166"/>
      <c r="AF119" s="166"/>
      <c r="AG119" s="166"/>
      <c r="AH119" s="166"/>
      <c r="AI119" s="166"/>
      <c r="AJ119" s="166"/>
    </row>
    <row r="120" spans="29:36" ht="16.5" customHeight="1">
      <c r="AC120" s="166"/>
      <c r="AD120" s="166"/>
      <c r="AE120" s="166"/>
      <c r="AF120" s="166"/>
      <c r="AG120" s="166"/>
      <c r="AH120" s="166"/>
      <c r="AI120" s="166"/>
      <c r="AJ120" s="166"/>
    </row>
    <row r="121" spans="29:36" ht="16.5" customHeight="1">
      <c r="AC121" s="166"/>
      <c r="AD121" s="166"/>
      <c r="AE121" s="166"/>
      <c r="AF121" s="166"/>
      <c r="AG121" s="166"/>
      <c r="AH121" s="166"/>
      <c r="AI121" s="166"/>
      <c r="AJ121" s="166"/>
    </row>
    <row r="122" spans="29:36" ht="16.5" customHeight="1">
      <c r="AC122" s="166"/>
      <c r="AD122" s="166"/>
      <c r="AE122" s="166"/>
      <c r="AF122" s="166"/>
      <c r="AG122" s="166"/>
      <c r="AH122" s="166"/>
      <c r="AI122" s="166"/>
      <c r="AJ122" s="166"/>
    </row>
    <row r="123" spans="29:36" ht="16.5" customHeight="1">
      <c r="AC123" s="166"/>
      <c r="AD123" s="166"/>
      <c r="AE123" s="166"/>
      <c r="AF123" s="166"/>
      <c r="AG123" s="166"/>
      <c r="AH123" s="166"/>
      <c r="AI123" s="166"/>
      <c r="AJ123" s="166"/>
    </row>
    <row r="124" spans="29:36" ht="16.5" customHeight="1">
      <c r="AC124" s="166"/>
      <c r="AD124" s="166"/>
      <c r="AE124" s="166"/>
      <c r="AF124" s="166"/>
      <c r="AG124" s="166"/>
      <c r="AH124" s="166"/>
      <c r="AI124" s="166"/>
      <c r="AJ124" s="166"/>
    </row>
    <row r="125" spans="29:36" ht="16.5" customHeight="1">
      <c r="AC125" s="166"/>
      <c r="AD125" s="166"/>
      <c r="AE125" s="166"/>
      <c r="AF125" s="166"/>
      <c r="AG125" s="166"/>
      <c r="AH125" s="166"/>
      <c r="AI125" s="166"/>
      <c r="AJ125" s="166"/>
    </row>
    <row r="126" spans="29:36" ht="16.5" customHeight="1">
      <c r="AC126" s="166"/>
      <c r="AD126" s="166"/>
      <c r="AE126" s="166"/>
      <c r="AF126" s="166"/>
      <c r="AG126" s="166"/>
      <c r="AH126" s="166"/>
      <c r="AI126" s="166"/>
      <c r="AJ126" s="166"/>
    </row>
    <row r="127" spans="29:36" ht="16.5" customHeight="1">
      <c r="AC127" s="166"/>
      <c r="AD127" s="166"/>
      <c r="AE127" s="166"/>
      <c r="AF127" s="166"/>
      <c r="AG127" s="166"/>
      <c r="AH127" s="166"/>
      <c r="AI127" s="166"/>
      <c r="AJ127" s="166"/>
    </row>
    <row r="128" spans="29:36" ht="16.5" customHeight="1">
      <c r="AC128" s="166"/>
      <c r="AD128" s="166"/>
      <c r="AE128" s="166"/>
      <c r="AF128" s="166"/>
      <c r="AG128" s="166"/>
      <c r="AH128" s="166"/>
      <c r="AI128" s="166"/>
      <c r="AJ128" s="166"/>
    </row>
    <row r="129" spans="29:36" ht="16.5" customHeight="1">
      <c r="AC129" s="166"/>
      <c r="AD129" s="166"/>
      <c r="AE129" s="166"/>
      <c r="AF129" s="166"/>
      <c r="AG129" s="166"/>
      <c r="AH129" s="166"/>
      <c r="AI129" s="166"/>
      <c r="AJ129" s="166"/>
    </row>
    <row r="130" spans="29:36" ht="16.5" customHeight="1">
      <c r="AC130" s="166"/>
      <c r="AD130" s="166"/>
      <c r="AE130" s="166"/>
      <c r="AF130" s="166"/>
      <c r="AG130" s="166"/>
      <c r="AH130" s="166"/>
      <c r="AI130" s="166"/>
      <c r="AJ130" s="166"/>
    </row>
    <row r="131" spans="29:36" ht="16.5" customHeight="1">
      <c r="AC131" s="166"/>
      <c r="AD131" s="166"/>
      <c r="AE131" s="166"/>
      <c r="AF131" s="166"/>
      <c r="AG131" s="166"/>
      <c r="AH131" s="166"/>
      <c r="AI131" s="166"/>
      <c r="AJ131" s="166"/>
    </row>
    <row r="132" spans="29:36" ht="16.5" customHeight="1">
      <c r="AC132" s="166"/>
      <c r="AD132" s="166"/>
      <c r="AE132" s="166"/>
      <c r="AF132" s="166"/>
      <c r="AG132" s="166"/>
      <c r="AH132" s="166"/>
      <c r="AI132" s="166"/>
      <c r="AJ132" s="166"/>
    </row>
    <row r="133" spans="29:36" ht="16.5" customHeight="1">
      <c r="AC133" s="166"/>
      <c r="AD133" s="166"/>
      <c r="AE133" s="166"/>
      <c r="AF133" s="166"/>
      <c r="AG133" s="166"/>
      <c r="AH133" s="166"/>
      <c r="AI133" s="166"/>
      <c r="AJ133" s="166"/>
    </row>
    <row r="134" spans="29:36" ht="16.5" customHeight="1">
      <c r="AC134" s="166"/>
      <c r="AD134" s="166"/>
      <c r="AE134" s="166"/>
      <c r="AF134" s="166"/>
      <c r="AG134" s="166"/>
      <c r="AH134" s="166"/>
      <c r="AI134" s="166"/>
      <c r="AJ134" s="166"/>
    </row>
    <row r="135" spans="29:36" ht="16.5" customHeight="1">
      <c r="AC135" s="166"/>
      <c r="AD135" s="166"/>
      <c r="AE135" s="166"/>
      <c r="AF135" s="166"/>
      <c r="AG135" s="166"/>
      <c r="AH135" s="166"/>
      <c r="AI135" s="166"/>
      <c r="AJ135" s="166"/>
    </row>
    <row r="136" spans="29:36" ht="16.5" customHeight="1">
      <c r="AC136" s="166"/>
      <c r="AD136" s="166"/>
      <c r="AE136" s="166"/>
      <c r="AF136" s="166"/>
      <c r="AG136" s="166"/>
      <c r="AH136" s="166"/>
      <c r="AI136" s="166"/>
      <c r="AJ136" s="166"/>
    </row>
    <row r="137" spans="29:36" ht="16.5" customHeight="1">
      <c r="AC137" s="166"/>
      <c r="AD137" s="166"/>
      <c r="AE137" s="166"/>
      <c r="AF137" s="166"/>
      <c r="AG137" s="166"/>
      <c r="AH137" s="166"/>
      <c r="AI137" s="166"/>
      <c r="AJ137" s="166"/>
    </row>
    <row r="138" spans="29:36" ht="16.5" customHeight="1">
      <c r="AC138" s="166"/>
      <c r="AD138" s="166"/>
      <c r="AE138" s="166"/>
      <c r="AF138" s="166"/>
      <c r="AG138" s="166"/>
      <c r="AH138" s="166"/>
      <c r="AI138" s="166"/>
      <c r="AJ138" s="166"/>
    </row>
    <row r="139" spans="29:36" ht="16.5" customHeight="1">
      <c r="AC139" s="166"/>
      <c r="AD139" s="166"/>
      <c r="AE139" s="166"/>
      <c r="AF139" s="166"/>
      <c r="AG139" s="166"/>
      <c r="AH139" s="166"/>
      <c r="AI139" s="166"/>
      <c r="AJ139" s="166"/>
    </row>
    <row r="140" spans="29:36" ht="16.5" customHeight="1">
      <c r="AC140" s="166"/>
      <c r="AD140" s="166"/>
      <c r="AE140" s="166"/>
      <c r="AF140" s="166"/>
      <c r="AG140" s="166"/>
      <c r="AH140" s="166"/>
      <c r="AI140" s="166"/>
      <c r="AJ140" s="166"/>
    </row>
    <row r="141" spans="29:36" ht="16.5" customHeight="1">
      <c r="AC141" s="166"/>
      <c r="AD141" s="166"/>
      <c r="AE141" s="166"/>
      <c r="AF141" s="166"/>
      <c r="AG141" s="166"/>
      <c r="AH141" s="166"/>
      <c r="AI141" s="166"/>
      <c r="AJ141" s="166"/>
    </row>
    <row r="142" spans="29:36" ht="16.5" customHeight="1">
      <c r="AC142" s="166"/>
      <c r="AD142" s="166"/>
      <c r="AE142" s="166"/>
      <c r="AF142" s="166"/>
      <c r="AG142" s="166"/>
      <c r="AH142" s="166"/>
      <c r="AI142" s="166"/>
      <c r="AJ142" s="166"/>
    </row>
    <row r="143" spans="29:36">
      <c r="AC143" s="166"/>
      <c r="AD143" s="166"/>
      <c r="AE143" s="166"/>
      <c r="AF143" s="166"/>
      <c r="AG143" s="166"/>
      <c r="AH143" s="166"/>
      <c r="AI143" s="166"/>
      <c r="AJ143" s="166"/>
    </row>
    <row r="144" spans="29:36">
      <c r="AC144" s="166"/>
      <c r="AD144" s="166"/>
      <c r="AE144" s="166"/>
      <c r="AF144" s="166"/>
      <c r="AG144" s="166"/>
      <c r="AH144" s="166"/>
      <c r="AI144" s="166"/>
      <c r="AJ144" s="166"/>
    </row>
    <row r="145" spans="29:36">
      <c r="AC145" s="166"/>
      <c r="AD145" s="166"/>
      <c r="AE145" s="166"/>
      <c r="AF145" s="166"/>
      <c r="AG145" s="166"/>
      <c r="AH145" s="166"/>
      <c r="AI145" s="166"/>
      <c r="AJ145" s="166"/>
    </row>
    <row r="146" spans="29:36">
      <c r="AC146" s="166"/>
      <c r="AD146" s="166"/>
      <c r="AE146" s="166"/>
      <c r="AF146" s="166"/>
      <c r="AG146" s="166"/>
      <c r="AH146" s="166"/>
      <c r="AI146" s="166"/>
      <c r="AJ146" s="166"/>
    </row>
    <row r="147" spans="29:36">
      <c r="AC147" s="166"/>
      <c r="AD147" s="166"/>
      <c r="AE147" s="166"/>
      <c r="AF147" s="166"/>
      <c r="AG147" s="166"/>
      <c r="AH147" s="166"/>
      <c r="AI147" s="166"/>
      <c r="AJ147" s="166"/>
    </row>
    <row r="148" spans="29:36">
      <c r="AC148" s="166"/>
      <c r="AD148" s="166"/>
      <c r="AE148" s="166"/>
      <c r="AF148" s="166"/>
      <c r="AG148" s="166"/>
      <c r="AH148" s="166"/>
      <c r="AI148" s="166"/>
      <c r="AJ148" s="166"/>
    </row>
    <row r="149" spans="29:36">
      <c r="AC149" s="166"/>
      <c r="AD149" s="166"/>
      <c r="AE149" s="166"/>
      <c r="AF149" s="166"/>
      <c r="AG149" s="166"/>
      <c r="AH149" s="166"/>
      <c r="AI149" s="166"/>
      <c r="AJ149" s="166"/>
    </row>
    <row r="150" spans="29:36">
      <c r="AC150" s="166"/>
      <c r="AD150" s="166"/>
      <c r="AE150" s="166"/>
      <c r="AF150" s="166"/>
      <c r="AG150" s="166"/>
      <c r="AH150" s="166"/>
      <c r="AI150" s="166"/>
      <c r="AJ150" s="166"/>
    </row>
    <row r="151" spans="29:36">
      <c r="AC151" s="166"/>
      <c r="AD151" s="166"/>
      <c r="AE151" s="166"/>
      <c r="AF151" s="166"/>
      <c r="AG151" s="166"/>
      <c r="AH151" s="166"/>
      <c r="AI151" s="166"/>
      <c r="AJ151" s="166"/>
    </row>
    <row r="152" spans="29:36">
      <c r="AC152" s="166"/>
      <c r="AD152" s="166"/>
      <c r="AE152" s="166"/>
      <c r="AF152" s="166"/>
      <c r="AG152" s="166"/>
      <c r="AH152" s="166"/>
      <c r="AI152" s="166"/>
      <c r="AJ152" s="166"/>
    </row>
    <row r="153" spans="29:36">
      <c r="AC153" s="166"/>
      <c r="AD153" s="166"/>
      <c r="AE153" s="166"/>
      <c r="AF153" s="166"/>
      <c r="AG153" s="166"/>
      <c r="AH153" s="166"/>
      <c r="AI153" s="166"/>
      <c r="AJ153" s="166"/>
    </row>
    <row r="154" spans="29:36">
      <c r="AC154" s="166"/>
      <c r="AD154" s="166"/>
      <c r="AE154" s="166"/>
      <c r="AF154" s="166"/>
      <c r="AG154" s="166"/>
      <c r="AH154" s="166"/>
      <c r="AI154" s="166"/>
      <c r="AJ154" s="166"/>
    </row>
    <row r="155" spans="29:36">
      <c r="AC155" s="166"/>
      <c r="AD155" s="166"/>
      <c r="AE155" s="166"/>
      <c r="AF155" s="166"/>
      <c r="AG155" s="166"/>
      <c r="AH155" s="166"/>
      <c r="AI155" s="166"/>
      <c r="AJ155" s="166"/>
    </row>
    <row r="156" spans="29:36">
      <c r="AC156" s="166"/>
      <c r="AD156" s="166"/>
      <c r="AE156" s="166"/>
      <c r="AF156" s="166"/>
      <c r="AG156" s="166"/>
      <c r="AH156" s="166"/>
      <c r="AI156" s="166"/>
      <c r="AJ156" s="166"/>
    </row>
    <row r="157" spans="29:36">
      <c r="AC157" s="166"/>
      <c r="AD157" s="166"/>
      <c r="AE157" s="166"/>
      <c r="AF157" s="166"/>
      <c r="AG157" s="166"/>
      <c r="AH157" s="166"/>
      <c r="AI157" s="166"/>
      <c r="AJ157" s="166"/>
    </row>
    <row r="158" spans="29:36">
      <c r="AC158" s="166"/>
      <c r="AD158" s="166"/>
      <c r="AE158" s="166"/>
      <c r="AF158" s="166"/>
      <c r="AG158" s="166"/>
      <c r="AH158" s="166"/>
      <c r="AI158" s="166"/>
      <c r="AJ158" s="166"/>
    </row>
    <row r="159" spans="29:36">
      <c r="AC159" s="166"/>
      <c r="AD159" s="166"/>
      <c r="AE159" s="166"/>
      <c r="AF159" s="166"/>
      <c r="AG159" s="166"/>
      <c r="AH159" s="166"/>
      <c r="AI159" s="166"/>
      <c r="AJ159" s="166"/>
    </row>
    <row r="160" spans="29:36">
      <c r="AC160" s="166"/>
      <c r="AD160" s="166"/>
      <c r="AE160" s="166"/>
      <c r="AF160" s="166"/>
      <c r="AG160" s="166"/>
      <c r="AH160" s="166"/>
      <c r="AI160" s="166"/>
      <c r="AJ160" s="166"/>
    </row>
    <row r="161" spans="29:36">
      <c r="AC161" s="166"/>
      <c r="AD161" s="166"/>
      <c r="AE161" s="166"/>
      <c r="AF161" s="166"/>
      <c r="AG161" s="166"/>
      <c r="AH161" s="166"/>
      <c r="AI161" s="166"/>
      <c r="AJ161" s="166"/>
    </row>
    <row r="162" spans="29:36">
      <c r="AC162" s="166"/>
      <c r="AD162" s="166"/>
      <c r="AE162" s="166"/>
      <c r="AF162" s="166"/>
      <c r="AG162" s="166"/>
      <c r="AH162" s="166"/>
      <c r="AI162" s="166"/>
      <c r="AJ162" s="166"/>
    </row>
    <row r="163" spans="29:36">
      <c r="AC163" s="166"/>
      <c r="AD163" s="166"/>
      <c r="AE163" s="166"/>
      <c r="AF163" s="166"/>
      <c r="AG163" s="166"/>
      <c r="AH163" s="166"/>
      <c r="AI163" s="166"/>
      <c r="AJ163" s="166"/>
    </row>
    <row r="164" spans="29:36">
      <c r="AC164" s="166"/>
      <c r="AD164" s="166"/>
      <c r="AE164" s="166"/>
      <c r="AF164" s="166"/>
      <c r="AG164" s="166"/>
      <c r="AH164" s="166"/>
      <c r="AI164" s="166"/>
      <c r="AJ164" s="166"/>
    </row>
    <row r="165" spans="29:36">
      <c r="AC165" s="166"/>
      <c r="AD165" s="166"/>
      <c r="AE165" s="166"/>
      <c r="AF165" s="166"/>
      <c r="AG165" s="166"/>
      <c r="AH165" s="166"/>
      <c r="AI165" s="166"/>
      <c r="AJ165" s="166"/>
    </row>
    <row r="166" spans="29:36">
      <c r="AC166" s="166"/>
      <c r="AD166" s="166"/>
      <c r="AE166" s="166"/>
      <c r="AF166" s="166"/>
      <c r="AG166" s="166"/>
      <c r="AH166" s="166"/>
      <c r="AI166" s="166"/>
      <c r="AJ166" s="166"/>
    </row>
    <row r="167" spans="29:36">
      <c r="AC167" s="166"/>
      <c r="AD167" s="166"/>
      <c r="AE167" s="166"/>
      <c r="AF167" s="166"/>
      <c r="AG167" s="166"/>
      <c r="AH167" s="166"/>
      <c r="AI167" s="166"/>
      <c r="AJ167" s="166"/>
    </row>
    <row r="168" spans="29:36">
      <c r="AC168" s="166"/>
      <c r="AD168" s="166"/>
      <c r="AE168" s="166"/>
      <c r="AF168" s="166"/>
      <c r="AG168" s="166"/>
      <c r="AH168" s="166"/>
      <c r="AI168" s="166"/>
      <c r="AJ168" s="166"/>
    </row>
    <row r="169" spans="29:36">
      <c r="AC169" s="166"/>
      <c r="AD169" s="166"/>
      <c r="AE169" s="166"/>
      <c r="AF169" s="166"/>
      <c r="AG169" s="166"/>
      <c r="AH169" s="166"/>
      <c r="AI169" s="166"/>
      <c r="AJ169" s="166"/>
    </row>
    <row r="170" spans="29:36">
      <c r="AC170" s="166"/>
      <c r="AD170" s="166"/>
      <c r="AE170" s="166"/>
      <c r="AF170" s="166"/>
      <c r="AG170" s="166"/>
      <c r="AH170" s="166"/>
      <c r="AI170" s="166"/>
      <c r="AJ170" s="166"/>
    </row>
    <row r="171" spans="29:36">
      <c r="AC171" s="166"/>
      <c r="AD171" s="166"/>
      <c r="AE171" s="166"/>
      <c r="AF171" s="166"/>
      <c r="AG171" s="166"/>
      <c r="AH171" s="166"/>
      <c r="AI171" s="166"/>
      <c r="AJ171" s="166"/>
    </row>
    <row r="172" spans="29:36">
      <c r="AC172" s="166"/>
      <c r="AD172" s="166"/>
      <c r="AE172" s="166"/>
      <c r="AF172" s="166"/>
      <c r="AG172" s="166"/>
      <c r="AH172" s="166"/>
      <c r="AI172" s="166"/>
      <c r="AJ172" s="166"/>
    </row>
    <row r="173" spans="29:36">
      <c r="AC173" s="166"/>
      <c r="AD173" s="166"/>
      <c r="AE173" s="166"/>
      <c r="AF173" s="166"/>
      <c r="AG173" s="166"/>
      <c r="AH173" s="166"/>
      <c r="AI173" s="166"/>
      <c r="AJ173" s="166"/>
    </row>
    <row r="174" spans="29:36">
      <c r="AC174" s="166"/>
      <c r="AD174" s="166"/>
      <c r="AE174" s="166"/>
      <c r="AF174" s="166"/>
      <c r="AG174" s="166"/>
      <c r="AH174" s="166"/>
      <c r="AI174" s="166"/>
      <c r="AJ174" s="166"/>
    </row>
    <row r="175" spans="29:36">
      <c r="AC175" s="166"/>
      <c r="AD175" s="166"/>
      <c r="AE175" s="166"/>
      <c r="AF175" s="166"/>
      <c r="AG175" s="166"/>
      <c r="AH175" s="166"/>
      <c r="AI175" s="166"/>
      <c r="AJ175" s="166"/>
    </row>
    <row r="176" spans="29:36">
      <c r="AC176" s="166"/>
      <c r="AD176" s="166"/>
      <c r="AE176" s="166"/>
      <c r="AF176" s="166"/>
      <c r="AG176" s="166"/>
      <c r="AH176" s="166"/>
      <c r="AI176" s="166"/>
      <c r="AJ176" s="166"/>
    </row>
    <row r="177" spans="29:36">
      <c r="AC177" s="166"/>
      <c r="AD177" s="166"/>
      <c r="AE177" s="166"/>
      <c r="AF177" s="166"/>
      <c r="AG177" s="166"/>
      <c r="AH177" s="166"/>
      <c r="AI177" s="166"/>
      <c r="AJ177" s="166"/>
    </row>
    <row r="178" spans="29:36">
      <c r="AC178" s="166"/>
      <c r="AD178" s="166"/>
      <c r="AE178" s="166"/>
      <c r="AF178" s="166"/>
      <c r="AG178" s="166"/>
      <c r="AH178" s="166"/>
      <c r="AI178" s="166"/>
      <c r="AJ178" s="166"/>
    </row>
    <row r="179" spans="29:36">
      <c r="AC179" s="166"/>
      <c r="AD179" s="166"/>
      <c r="AE179" s="166"/>
      <c r="AF179" s="166"/>
      <c r="AG179" s="166"/>
      <c r="AH179" s="166"/>
      <c r="AI179" s="166"/>
      <c r="AJ179" s="166"/>
    </row>
    <row r="180" spans="29:36">
      <c r="AC180" s="166"/>
      <c r="AD180" s="166"/>
      <c r="AE180" s="166"/>
      <c r="AF180" s="166"/>
      <c r="AG180" s="166"/>
      <c r="AH180" s="166"/>
      <c r="AI180" s="166"/>
      <c r="AJ180" s="166"/>
    </row>
    <row r="181" spans="29:36">
      <c r="AC181" s="166"/>
      <c r="AD181" s="166"/>
      <c r="AE181" s="166"/>
      <c r="AF181" s="166"/>
      <c r="AG181" s="166"/>
      <c r="AH181" s="166"/>
      <c r="AI181" s="166"/>
      <c r="AJ181" s="166"/>
    </row>
    <row r="182" spans="29:36">
      <c r="AC182" s="166"/>
      <c r="AD182" s="166"/>
      <c r="AE182" s="166"/>
      <c r="AF182" s="166"/>
      <c r="AG182" s="166"/>
      <c r="AH182" s="166"/>
      <c r="AI182" s="166"/>
      <c r="AJ182" s="166"/>
    </row>
    <row r="188" spans="29:36" s="41" customFormat="1" ht="8.25" customHeight="1"/>
    <row r="194" spans="1:32" ht="27">
      <c r="A194" s="34">
        <v>5</v>
      </c>
      <c r="B194" s="35" t="s">
        <v>116</v>
      </c>
      <c r="C194" s="36"/>
    </row>
    <row r="196" spans="1:32" ht="30">
      <c r="B196" s="167" t="s">
        <v>117</v>
      </c>
      <c r="C196" s="167"/>
      <c r="D196" s="167"/>
      <c r="E196" s="167"/>
      <c r="F196" s="167"/>
      <c r="G196" s="167"/>
      <c r="H196" s="167"/>
    </row>
    <row r="200" spans="1:32">
      <c r="V200" s="166"/>
      <c r="W200" s="166"/>
      <c r="X200" s="166"/>
      <c r="Y200" s="166"/>
      <c r="Z200" s="166"/>
      <c r="AA200" s="166"/>
      <c r="AB200" s="166"/>
      <c r="AC200" s="166"/>
      <c r="AD200" s="166"/>
      <c r="AE200" s="166"/>
      <c r="AF200" s="166"/>
    </row>
    <row r="201" spans="1:32">
      <c r="V201" s="166"/>
      <c r="W201" s="166"/>
      <c r="X201" s="166"/>
      <c r="Y201" s="166"/>
      <c r="Z201" s="166"/>
      <c r="AA201" s="166"/>
      <c r="AB201" s="166"/>
      <c r="AC201" s="166"/>
      <c r="AD201" s="166"/>
      <c r="AE201" s="166"/>
      <c r="AF201" s="166"/>
    </row>
    <row r="202" spans="1:32">
      <c r="V202" s="166"/>
      <c r="W202" s="166"/>
      <c r="X202" s="166"/>
      <c r="Y202" s="166"/>
      <c r="Z202" s="166"/>
      <c r="AA202" s="166"/>
      <c r="AB202" s="166"/>
      <c r="AC202" s="166"/>
      <c r="AD202" s="166"/>
      <c r="AE202" s="166"/>
      <c r="AF202" s="166"/>
    </row>
    <row r="203" spans="1:32">
      <c r="V203" s="166"/>
      <c r="W203" s="166"/>
      <c r="X203" s="166"/>
      <c r="Y203" s="166"/>
      <c r="Z203" s="166"/>
      <c r="AA203" s="166"/>
      <c r="AB203" s="166"/>
      <c r="AC203" s="166"/>
      <c r="AD203" s="166"/>
      <c r="AE203" s="166"/>
      <c r="AF203" s="166"/>
    </row>
    <row r="204" spans="1:32">
      <c r="V204" s="166"/>
      <c r="W204" s="166"/>
      <c r="X204" s="166"/>
      <c r="Y204" s="166"/>
      <c r="Z204" s="166"/>
      <c r="AA204" s="166"/>
      <c r="AB204" s="166"/>
      <c r="AC204" s="166"/>
      <c r="AD204" s="166"/>
      <c r="AE204" s="166"/>
      <c r="AF204" s="166"/>
    </row>
    <row r="205" spans="1:32">
      <c r="V205" s="166"/>
      <c r="W205" s="166"/>
      <c r="X205" s="166"/>
      <c r="Y205" s="166"/>
      <c r="Z205" s="166"/>
      <c r="AA205" s="166"/>
      <c r="AB205" s="166"/>
      <c r="AC205" s="166"/>
      <c r="AD205" s="166"/>
      <c r="AE205" s="166"/>
      <c r="AF205" s="166"/>
    </row>
    <row r="206" spans="1:32">
      <c r="V206" s="166"/>
      <c r="W206" s="166"/>
      <c r="X206" s="166"/>
      <c r="Y206" s="166"/>
      <c r="Z206" s="166"/>
      <c r="AA206" s="166"/>
      <c r="AB206" s="166"/>
      <c r="AC206" s="166"/>
      <c r="AD206" s="166"/>
      <c r="AE206" s="166"/>
      <c r="AF206" s="166"/>
    </row>
    <row r="207" spans="1:32">
      <c r="V207" s="166"/>
      <c r="W207" s="166"/>
      <c r="X207" s="166"/>
      <c r="Y207" s="166"/>
      <c r="Z207" s="166"/>
      <c r="AA207" s="166"/>
      <c r="AB207" s="166"/>
      <c r="AC207" s="166"/>
      <c r="AD207" s="166"/>
      <c r="AE207" s="166"/>
      <c r="AF207" s="166"/>
    </row>
    <row r="208" spans="1:32">
      <c r="V208" s="166"/>
      <c r="W208" s="166"/>
      <c r="X208" s="166"/>
      <c r="Y208" s="166"/>
      <c r="Z208" s="166"/>
      <c r="AA208" s="166"/>
      <c r="AB208" s="166"/>
      <c r="AC208" s="166"/>
      <c r="AD208" s="166"/>
      <c r="AE208" s="166"/>
      <c r="AF208" s="166"/>
    </row>
    <row r="209" spans="22:32">
      <c r="V209" s="166"/>
      <c r="W209" s="166"/>
      <c r="X209" s="166"/>
      <c r="Y209" s="166"/>
      <c r="Z209" s="166"/>
      <c r="AA209" s="166"/>
      <c r="AB209" s="166"/>
      <c r="AC209" s="166"/>
      <c r="AD209" s="166"/>
      <c r="AE209" s="166"/>
      <c r="AF209" s="166"/>
    </row>
    <row r="210" spans="22:32">
      <c r="V210" s="166"/>
      <c r="W210" s="166"/>
      <c r="X210" s="166"/>
      <c r="Y210" s="166"/>
      <c r="Z210" s="166"/>
      <c r="AA210" s="166"/>
      <c r="AB210" s="166"/>
      <c r="AC210" s="166"/>
      <c r="AD210" s="166"/>
      <c r="AE210" s="166"/>
      <c r="AF210" s="166"/>
    </row>
    <row r="211" spans="22:32">
      <c r="V211" s="166"/>
      <c r="W211" s="166"/>
      <c r="X211" s="166"/>
      <c r="Y211" s="166"/>
      <c r="Z211" s="166"/>
      <c r="AA211" s="166"/>
      <c r="AB211" s="166"/>
      <c r="AC211" s="166"/>
      <c r="AD211" s="166"/>
      <c r="AE211" s="166"/>
      <c r="AF211" s="166"/>
    </row>
    <row r="212" spans="22:32">
      <c r="V212" s="166"/>
      <c r="W212" s="166"/>
      <c r="X212" s="166"/>
      <c r="Y212" s="166"/>
      <c r="Z212" s="166"/>
      <c r="AA212" s="166"/>
      <c r="AB212" s="166"/>
      <c r="AC212" s="166"/>
      <c r="AD212" s="166"/>
      <c r="AE212" s="166"/>
      <c r="AF212" s="166"/>
    </row>
    <row r="213" spans="22:32">
      <c r="V213" s="166"/>
      <c r="W213" s="166"/>
      <c r="X213" s="166"/>
      <c r="Y213" s="166"/>
      <c r="Z213" s="166"/>
      <c r="AA213" s="166"/>
      <c r="AB213" s="166"/>
      <c r="AC213" s="166"/>
      <c r="AD213" s="166"/>
      <c r="AE213" s="166"/>
      <c r="AF213" s="166"/>
    </row>
    <row r="214" spans="22:32">
      <c r="V214" s="166"/>
      <c r="W214" s="166"/>
      <c r="X214" s="166"/>
      <c r="Y214" s="166"/>
      <c r="Z214" s="166"/>
      <c r="AA214" s="166"/>
      <c r="AB214" s="166"/>
      <c r="AC214" s="166"/>
      <c r="AD214" s="166"/>
      <c r="AE214" s="166"/>
      <c r="AF214" s="166"/>
    </row>
    <row r="215" spans="22:32">
      <c r="V215" s="166"/>
      <c r="W215" s="166"/>
      <c r="X215" s="166"/>
      <c r="Y215" s="166"/>
      <c r="Z215" s="166"/>
      <c r="AA215" s="166"/>
      <c r="AB215" s="166"/>
      <c r="AC215" s="166"/>
      <c r="AD215" s="166"/>
      <c r="AE215" s="166"/>
      <c r="AF215" s="166"/>
    </row>
    <row r="216" spans="22:32">
      <c r="V216" s="166"/>
      <c r="W216" s="166"/>
      <c r="X216" s="166"/>
      <c r="Y216" s="166"/>
      <c r="Z216" s="166"/>
      <c r="AA216" s="166"/>
      <c r="AB216" s="166"/>
      <c r="AC216" s="166"/>
      <c r="AD216" s="166"/>
      <c r="AE216" s="166"/>
      <c r="AF216" s="166"/>
    </row>
    <row r="217" spans="22:32">
      <c r="V217" s="166"/>
      <c r="W217" s="166"/>
      <c r="X217" s="166"/>
      <c r="Y217" s="166"/>
      <c r="Z217" s="166"/>
      <c r="AA217" s="166"/>
      <c r="AB217" s="166"/>
      <c r="AC217" s="166"/>
      <c r="AD217" s="166"/>
      <c r="AE217" s="166"/>
      <c r="AF217" s="166"/>
    </row>
    <row r="218" spans="22:32">
      <c r="V218" s="166"/>
      <c r="W218" s="166"/>
      <c r="X218" s="166"/>
      <c r="Y218" s="166"/>
      <c r="Z218" s="166"/>
      <c r="AA218" s="166"/>
      <c r="AB218" s="166"/>
      <c r="AC218" s="166"/>
      <c r="AD218" s="166"/>
      <c r="AE218" s="166"/>
      <c r="AF218" s="166"/>
    </row>
    <row r="219" spans="22:32">
      <c r="V219" s="166"/>
      <c r="W219" s="166"/>
      <c r="X219" s="166"/>
      <c r="Y219" s="166"/>
      <c r="Z219" s="166"/>
      <c r="AA219" s="166"/>
      <c r="AB219" s="166"/>
      <c r="AC219" s="166"/>
      <c r="AD219" s="166"/>
      <c r="AE219" s="166"/>
      <c r="AF219" s="166"/>
    </row>
    <row r="220" spans="22:32">
      <c r="V220" s="166"/>
      <c r="W220" s="166"/>
      <c r="X220" s="166"/>
      <c r="Y220" s="166"/>
      <c r="Z220" s="166"/>
      <c r="AA220" s="166"/>
      <c r="AB220" s="166"/>
      <c r="AC220" s="166"/>
      <c r="AD220" s="166"/>
      <c r="AE220" s="166"/>
      <c r="AF220" s="166"/>
    </row>
    <row r="221" spans="22:32">
      <c r="V221" s="166"/>
      <c r="W221" s="166"/>
      <c r="X221" s="166"/>
      <c r="Y221" s="166"/>
      <c r="Z221" s="166"/>
      <c r="AA221" s="166"/>
      <c r="AB221" s="166"/>
      <c r="AC221" s="166"/>
      <c r="AD221" s="166"/>
      <c r="AE221" s="166"/>
      <c r="AF221" s="166"/>
    </row>
    <row r="222" spans="22:32">
      <c r="V222" s="166"/>
      <c r="W222" s="166"/>
      <c r="X222" s="166"/>
      <c r="Y222" s="166"/>
      <c r="Z222" s="166"/>
      <c r="AA222" s="166"/>
      <c r="AB222" s="166"/>
      <c r="AC222" s="166"/>
      <c r="AD222" s="166"/>
      <c r="AE222" s="166"/>
      <c r="AF222" s="166"/>
    </row>
    <row r="223" spans="22:32">
      <c r="V223" s="166"/>
      <c r="W223" s="166"/>
      <c r="X223" s="166"/>
      <c r="Y223" s="166"/>
      <c r="Z223" s="166"/>
      <c r="AA223" s="166"/>
      <c r="AB223" s="166"/>
      <c r="AC223" s="166"/>
      <c r="AD223" s="166"/>
      <c r="AE223" s="166"/>
      <c r="AF223" s="166"/>
    </row>
    <row r="224" spans="22:32">
      <c r="V224" s="166"/>
      <c r="W224" s="166"/>
      <c r="X224" s="166"/>
      <c r="Y224" s="166"/>
      <c r="Z224" s="166"/>
      <c r="AA224" s="166"/>
      <c r="AB224" s="166"/>
      <c r="AC224" s="166"/>
      <c r="AD224" s="166"/>
      <c r="AE224" s="166"/>
      <c r="AF224" s="166"/>
    </row>
    <row r="225" spans="22:32">
      <c r="V225" s="166"/>
      <c r="W225" s="166"/>
      <c r="X225" s="166"/>
      <c r="Y225" s="166"/>
      <c r="Z225" s="166"/>
      <c r="AA225" s="166"/>
      <c r="AB225" s="166"/>
      <c r="AC225" s="166"/>
      <c r="AD225" s="166"/>
      <c r="AE225" s="166"/>
      <c r="AF225" s="166"/>
    </row>
    <row r="226" spans="22:32">
      <c r="V226" s="166"/>
      <c r="W226" s="166"/>
      <c r="X226" s="166"/>
      <c r="Y226" s="166"/>
      <c r="Z226" s="166"/>
      <c r="AA226" s="166"/>
      <c r="AB226" s="166"/>
      <c r="AC226" s="166"/>
      <c r="AD226" s="166"/>
      <c r="AE226" s="166"/>
      <c r="AF226" s="166"/>
    </row>
    <row r="227" spans="22:32">
      <c r="V227" s="166"/>
      <c r="W227" s="166"/>
      <c r="X227" s="166"/>
      <c r="Y227" s="166"/>
      <c r="Z227" s="166"/>
      <c r="AA227" s="166"/>
      <c r="AB227" s="166"/>
      <c r="AC227" s="166"/>
      <c r="AD227" s="166"/>
      <c r="AE227" s="166"/>
      <c r="AF227" s="166"/>
    </row>
    <row r="228" spans="22:32">
      <c r="V228" s="166"/>
      <c r="W228" s="166"/>
      <c r="X228" s="166"/>
      <c r="Y228" s="166"/>
      <c r="Z228" s="166"/>
      <c r="AA228" s="166"/>
      <c r="AB228" s="166"/>
      <c r="AC228" s="166"/>
      <c r="AD228" s="166"/>
      <c r="AE228" s="166"/>
      <c r="AF228" s="166"/>
    </row>
    <row r="229" spans="22:32">
      <c r="V229" s="166"/>
      <c r="W229" s="166"/>
      <c r="X229" s="166"/>
      <c r="Y229" s="166"/>
      <c r="Z229" s="166"/>
      <c r="AA229" s="166"/>
      <c r="AB229" s="166"/>
      <c r="AC229" s="166"/>
      <c r="AD229" s="166"/>
      <c r="AE229" s="166"/>
      <c r="AF229" s="166"/>
    </row>
    <row r="230" spans="22:32">
      <c r="V230" s="166"/>
      <c r="W230" s="166"/>
      <c r="X230" s="166"/>
      <c r="Y230" s="166"/>
      <c r="Z230" s="166"/>
      <c r="AA230" s="166"/>
      <c r="AB230" s="166"/>
      <c r="AC230" s="166"/>
      <c r="AD230" s="166"/>
      <c r="AE230" s="166"/>
      <c r="AF230" s="166"/>
    </row>
    <row r="231" spans="22:32">
      <c r="V231" s="166"/>
      <c r="W231" s="166"/>
      <c r="X231" s="166"/>
      <c r="Y231" s="166"/>
      <c r="Z231" s="166"/>
      <c r="AA231" s="166"/>
      <c r="AB231" s="166"/>
      <c r="AC231" s="166"/>
      <c r="AD231" s="166"/>
      <c r="AE231" s="166"/>
      <c r="AF231" s="166"/>
    </row>
    <row r="232" spans="22:32">
      <c r="V232" s="166"/>
      <c r="W232" s="166"/>
      <c r="X232" s="166"/>
      <c r="Y232" s="166"/>
      <c r="Z232" s="166"/>
      <c r="AA232" s="166"/>
      <c r="AB232" s="166"/>
      <c r="AC232" s="166"/>
      <c r="AD232" s="166"/>
      <c r="AE232" s="166"/>
      <c r="AF232" s="166"/>
    </row>
    <row r="233" spans="22:32">
      <c r="V233" s="166"/>
      <c r="W233" s="166"/>
      <c r="X233" s="166"/>
      <c r="Y233" s="166"/>
      <c r="Z233" s="166"/>
      <c r="AA233" s="166"/>
      <c r="AB233" s="166"/>
      <c r="AC233" s="166"/>
      <c r="AD233" s="166"/>
      <c r="AE233" s="166"/>
      <c r="AF233" s="166"/>
    </row>
    <row r="234" spans="22:32">
      <c r="V234" s="166"/>
      <c r="W234" s="166"/>
      <c r="X234" s="166"/>
      <c r="Y234" s="166"/>
      <c r="Z234" s="166"/>
      <c r="AA234" s="166"/>
      <c r="AB234" s="166"/>
      <c r="AC234" s="166"/>
      <c r="AD234" s="166"/>
      <c r="AE234" s="166"/>
      <c r="AF234" s="166"/>
    </row>
    <row r="235" spans="22:32">
      <c r="V235" s="166"/>
      <c r="W235" s="166"/>
      <c r="X235" s="166"/>
      <c r="Y235" s="166"/>
      <c r="Z235" s="166"/>
      <c r="AA235" s="166"/>
      <c r="AB235" s="166"/>
      <c r="AC235" s="166"/>
      <c r="AD235" s="166"/>
      <c r="AE235" s="166"/>
      <c r="AF235" s="166"/>
    </row>
    <row r="236" spans="22:32">
      <c r="V236" s="166"/>
      <c r="W236" s="166"/>
      <c r="X236" s="166"/>
      <c r="Y236" s="166"/>
      <c r="Z236" s="166"/>
      <c r="AA236" s="166"/>
      <c r="AB236" s="166"/>
      <c r="AC236" s="166"/>
      <c r="AD236" s="166"/>
      <c r="AE236" s="166"/>
      <c r="AF236" s="166"/>
    </row>
    <row r="237" spans="22:32">
      <c r="V237" s="166"/>
      <c r="W237" s="166"/>
      <c r="X237" s="166"/>
      <c r="Y237" s="166"/>
      <c r="Z237" s="166"/>
      <c r="AA237" s="166"/>
      <c r="AB237" s="166"/>
      <c r="AC237" s="166"/>
      <c r="AD237" s="166"/>
      <c r="AE237" s="166"/>
      <c r="AF237" s="166"/>
    </row>
    <row r="238" spans="22:32">
      <c r="V238" s="166"/>
      <c r="W238" s="166"/>
      <c r="X238" s="166"/>
      <c r="Y238" s="166"/>
      <c r="Z238" s="166"/>
      <c r="AA238" s="166"/>
      <c r="AB238" s="166"/>
      <c r="AC238" s="166"/>
      <c r="AD238" s="166"/>
      <c r="AE238" s="166"/>
      <c r="AF238" s="166"/>
    </row>
    <row r="239" spans="22:32">
      <c r="V239" s="166"/>
      <c r="W239" s="166"/>
      <c r="X239" s="166"/>
      <c r="Y239" s="166"/>
      <c r="Z239" s="166"/>
      <c r="AA239" s="166"/>
      <c r="AB239" s="166"/>
      <c r="AC239" s="166"/>
      <c r="AD239" s="166"/>
      <c r="AE239" s="166"/>
      <c r="AF239" s="166"/>
    </row>
    <row r="240" spans="22:32">
      <c r="V240" s="166"/>
      <c r="W240" s="166"/>
      <c r="X240" s="166"/>
      <c r="Y240" s="166"/>
      <c r="Z240" s="166"/>
      <c r="AA240" s="166"/>
      <c r="AB240" s="166"/>
      <c r="AC240" s="166"/>
      <c r="AD240" s="166"/>
      <c r="AE240" s="166"/>
      <c r="AF240" s="166"/>
    </row>
    <row r="241" spans="22:32">
      <c r="V241" s="166"/>
      <c r="W241" s="166"/>
      <c r="X241" s="166"/>
      <c r="Y241" s="166"/>
      <c r="Z241" s="166"/>
      <c r="AA241" s="166"/>
      <c r="AB241" s="166"/>
      <c r="AC241" s="166"/>
      <c r="AD241" s="166"/>
      <c r="AE241" s="166"/>
      <c r="AF241" s="166"/>
    </row>
    <row r="242" spans="22:32">
      <c r="V242" s="166"/>
      <c r="W242" s="166"/>
      <c r="X242" s="166"/>
      <c r="Y242" s="166"/>
      <c r="Z242" s="166"/>
      <c r="AA242" s="166"/>
      <c r="AB242" s="166"/>
      <c r="AC242" s="166"/>
      <c r="AD242" s="166"/>
      <c r="AE242" s="166"/>
      <c r="AF242" s="166"/>
    </row>
    <row r="243" spans="22:32">
      <c r="V243" s="166"/>
      <c r="W243" s="166"/>
      <c r="X243" s="166"/>
      <c r="Y243" s="166"/>
      <c r="Z243" s="166"/>
      <c r="AA243" s="166"/>
      <c r="AB243" s="166"/>
      <c r="AC243" s="166"/>
      <c r="AD243" s="166"/>
      <c r="AE243" s="166"/>
      <c r="AF243" s="166"/>
    </row>
    <row r="244" spans="22:32">
      <c r="V244" s="166"/>
      <c r="W244" s="166"/>
      <c r="X244" s="166"/>
      <c r="Y244" s="166"/>
      <c r="Z244" s="166"/>
      <c r="AA244" s="166"/>
      <c r="AB244" s="166"/>
      <c r="AC244" s="166"/>
      <c r="AD244" s="166"/>
      <c r="AE244" s="166"/>
      <c r="AF244" s="166"/>
    </row>
    <row r="245" spans="22:32">
      <c r="V245" s="166"/>
      <c r="W245" s="166"/>
      <c r="X245" s="166"/>
      <c r="Y245" s="166"/>
      <c r="Z245" s="166"/>
      <c r="AA245" s="166"/>
      <c r="AB245" s="166"/>
      <c r="AC245" s="166"/>
      <c r="AD245" s="166"/>
      <c r="AE245" s="166"/>
      <c r="AF245" s="166"/>
    </row>
    <row r="246" spans="22:32">
      <c r="V246" s="166"/>
      <c r="W246" s="166"/>
      <c r="X246" s="166"/>
      <c r="Y246" s="166"/>
      <c r="Z246" s="166"/>
      <c r="AA246" s="166"/>
      <c r="AB246" s="166"/>
      <c r="AC246" s="166"/>
      <c r="AD246" s="166"/>
      <c r="AE246" s="166"/>
      <c r="AF246" s="166"/>
    </row>
    <row r="247" spans="22:32">
      <c r="V247" s="166"/>
      <c r="W247" s="166"/>
      <c r="X247" s="166"/>
      <c r="Y247" s="166"/>
      <c r="Z247" s="166"/>
      <c r="AA247" s="166"/>
      <c r="AB247" s="166"/>
      <c r="AC247" s="166"/>
      <c r="AD247" s="166"/>
      <c r="AE247" s="166"/>
      <c r="AF247" s="166"/>
    </row>
    <row r="248" spans="22:32">
      <c r="V248" s="166"/>
      <c r="W248" s="166"/>
      <c r="X248" s="166"/>
      <c r="Y248" s="166"/>
      <c r="Z248" s="166"/>
      <c r="AA248" s="166"/>
      <c r="AB248" s="166"/>
      <c r="AC248" s="166"/>
      <c r="AD248" s="166"/>
      <c r="AE248" s="166"/>
      <c r="AF248" s="166"/>
    </row>
    <row r="249" spans="22:32">
      <c r="V249" s="166"/>
      <c r="W249" s="166"/>
      <c r="X249" s="166"/>
      <c r="Y249" s="166"/>
      <c r="Z249" s="166"/>
      <c r="AA249" s="166"/>
      <c r="AB249" s="166"/>
      <c r="AC249" s="166"/>
      <c r="AD249" s="166"/>
      <c r="AE249" s="166"/>
      <c r="AF249" s="166"/>
    </row>
    <row r="250" spans="22:32">
      <c r="V250" s="166"/>
      <c r="W250" s="166"/>
      <c r="X250" s="166"/>
      <c r="Y250" s="166"/>
      <c r="Z250" s="166"/>
      <c r="AA250" s="166"/>
      <c r="AB250" s="166"/>
      <c r="AC250" s="166"/>
      <c r="AD250" s="166"/>
      <c r="AE250" s="166"/>
      <c r="AF250" s="166"/>
    </row>
    <row r="251" spans="22:32">
      <c r="V251" s="166"/>
      <c r="W251" s="166"/>
      <c r="X251" s="166"/>
      <c r="Y251" s="166"/>
      <c r="Z251" s="166"/>
      <c r="AA251" s="166"/>
      <c r="AB251" s="166"/>
      <c r="AC251" s="166"/>
      <c r="AD251" s="166"/>
      <c r="AE251" s="166"/>
      <c r="AF251" s="166"/>
    </row>
    <row r="252" spans="22:32">
      <c r="V252" s="166"/>
      <c r="W252" s="166"/>
      <c r="X252" s="166"/>
      <c r="Y252" s="166"/>
      <c r="Z252" s="166"/>
      <c r="AA252" s="166"/>
      <c r="AB252" s="166"/>
      <c r="AC252" s="166"/>
      <c r="AD252" s="166"/>
      <c r="AE252" s="166"/>
      <c r="AF252" s="166"/>
    </row>
    <row r="253" spans="22:32">
      <c r="V253" s="166"/>
      <c r="W253" s="166"/>
      <c r="X253" s="166"/>
      <c r="Y253" s="166"/>
      <c r="Z253" s="166"/>
      <c r="AA253" s="166"/>
      <c r="AB253" s="166"/>
      <c r="AC253" s="166"/>
      <c r="AD253" s="166"/>
      <c r="AE253" s="166"/>
      <c r="AF253" s="166"/>
    </row>
    <row r="254" spans="22:32">
      <c r="V254" s="166"/>
      <c r="W254" s="166"/>
      <c r="X254" s="166"/>
      <c r="Y254" s="166"/>
      <c r="Z254" s="166"/>
      <c r="AA254" s="166"/>
      <c r="AB254" s="166"/>
      <c r="AC254" s="166"/>
      <c r="AD254" s="166"/>
      <c r="AE254" s="166"/>
      <c r="AF254" s="166"/>
    </row>
    <row r="255" spans="22:32">
      <c r="V255" s="166"/>
      <c r="W255" s="166"/>
      <c r="X255" s="166"/>
      <c r="Y255" s="166"/>
      <c r="Z255" s="166"/>
      <c r="AA255" s="166"/>
      <c r="AB255" s="166"/>
      <c r="AC255" s="166"/>
      <c r="AD255" s="166"/>
      <c r="AE255" s="166"/>
      <c r="AF255" s="166"/>
    </row>
    <row r="256" spans="22:32">
      <c r="V256" s="166"/>
      <c r="W256" s="166"/>
      <c r="X256" s="166"/>
      <c r="Y256" s="166"/>
      <c r="Z256" s="166"/>
      <c r="AA256" s="166"/>
      <c r="AB256" s="166"/>
      <c r="AC256" s="166"/>
      <c r="AD256" s="166"/>
      <c r="AE256" s="166"/>
      <c r="AF256" s="166"/>
    </row>
    <row r="257" spans="22:32">
      <c r="V257" s="166"/>
      <c r="W257" s="166"/>
      <c r="X257" s="166"/>
      <c r="Y257" s="166"/>
      <c r="Z257" s="166"/>
      <c r="AA257" s="166"/>
      <c r="AB257" s="166"/>
      <c r="AC257" s="166"/>
      <c r="AD257" s="166"/>
      <c r="AE257" s="166"/>
      <c r="AF257" s="166"/>
    </row>
    <row r="258" spans="22:32">
      <c r="V258" s="166"/>
      <c r="W258" s="166"/>
      <c r="X258" s="166"/>
      <c r="Y258" s="166"/>
      <c r="Z258" s="166"/>
      <c r="AA258" s="166"/>
      <c r="AB258" s="166"/>
      <c r="AC258" s="166"/>
      <c r="AD258" s="166"/>
      <c r="AE258" s="166"/>
      <c r="AF258" s="166"/>
    </row>
    <row r="259" spans="22:32">
      <c r="V259" s="166"/>
      <c r="W259" s="166"/>
      <c r="X259" s="166"/>
      <c r="Y259" s="166"/>
      <c r="Z259" s="166"/>
      <c r="AA259" s="166"/>
      <c r="AB259" s="166"/>
      <c r="AC259" s="166"/>
      <c r="AD259" s="166"/>
      <c r="AE259" s="166"/>
      <c r="AF259" s="166"/>
    </row>
    <row r="260" spans="22:32">
      <c r="V260" s="166"/>
      <c r="W260" s="166"/>
      <c r="X260" s="166"/>
      <c r="Y260" s="166"/>
      <c r="Z260" s="166"/>
      <c r="AA260" s="166"/>
      <c r="AB260" s="166"/>
      <c r="AC260" s="166"/>
      <c r="AD260" s="166"/>
      <c r="AE260" s="166"/>
      <c r="AF260" s="166"/>
    </row>
    <row r="261" spans="22:32">
      <c r="V261" s="166"/>
      <c r="W261" s="166"/>
      <c r="X261" s="166"/>
      <c r="Y261" s="166"/>
      <c r="Z261" s="166"/>
      <c r="AA261" s="166"/>
      <c r="AB261" s="166"/>
      <c r="AC261" s="166"/>
      <c r="AD261" s="166"/>
      <c r="AE261" s="166"/>
      <c r="AF261" s="166"/>
    </row>
    <row r="262" spans="22:32">
      <c r="V262" s="166"/>
      <c r="W262" s="166"/>
      <c r="X262" s="166"/>
      <c r="Y262" s="166"/>
      <c r="Z262" s="166"/>
      <c r="AA262" s="166"/>
      <c r="AB262" s="166"/>
      <c r="AC262" s="166"/>
      <c r="AD262" s="166"/>
      <c r="AE262" s="166"/>
      <c r="AF262" s="166"/>
    </row>
    <row r="263" spans="22:32">
      <c r="V263" s="166"/>
      <c r="W263" s="166"/>
      <c r="X263" s="166"/>
      <c r="Y263" s="166"/>
      <c r="Z263" s="166"/>
      <c r="AA263" s="166"/>
      <c r="AB263" s="166"/>
      <c r="AC263" s="166"/>
      <c r="AD263" s="166"/>
      <c r="AE263" s="166"/>
      <c r="AF263" s="166"/>
    </row>
    <row r="264" spans="22:32">
      <c r="V264" s="166"/>
      <c r="W264" s="166"/>
      <c r="X264" s="166"/>
      <c r="Y264" s="166"/>
      <c r="Z264" s="166"/>
      <c r="AA264" s="166"/>
      <c r="AB264" s="166"/>
      <c r="AC264" s="166"/>
      <c r="AD264" s="166"/>
      <c r="AE264" s="166"/>
      <c r="AF264" s="166"/>
    </row>
    <row r="265" spans="22:32">
      <c r="V265" s="166"/>
      <c r="W265" s="166"/>
      <c r="X265" s="166"/>
      <c r="Y265" s="166"/>
      <c r="Z265" s="166"/>
      <c r="AA265" s="166"/>
      <c r="AB265" s="166"/>
      <c r="AC265" s="166"/>
      <c r="AD265" s="166"/>
      <c r="AE265" s="166"/>
      <c r="AF265" s="166"/>
    </row>
    <row r="266" spans="22:32">
      <c r="V266" s="166"/>
      <c r="W266" s="166"/>
      <c r="X266" s="166"/>
      <c r="Y266" s="166"/>
      <c r="Z266" s="166"/>
      <c r="AA266" s="166"/>
      <c r="AB266" s="166"/>
      <c r="AC266" s="166"/>
      <c r="AD266" s="166"/>
      <c r="AE266" s="166"/>
      <c r="AF266" s="166"/>
    </row>
    <row r="267" spans="22:32">
      <c r="V267" s="166"/>
      <c r="W267" s="166"/>
      <c r="X267" s="166"/>
      <c r="Y267" s="166"/>
      <c r="Z267" s="166"/>
      <c r="AA267" s="166"/>
      <c r="AB267" s="166"/>
      <c r="AC267" s="166"/>
      <c r="AD267" s="166"/>
      <c r="AE267" s="166"/>
      <c r="AF267" s="166"/>
    </row>
    <row r="268" spans="22:32">
      <c r="V268" s="166"/>
      <c r="W268" s="166"/>
      <c r="X268" s="166"/>
      <c r="Y268" s="166"/>
      <c r="Z268" s="166"/>
      <c r="AA268" s="166"/>
      <c r="AB268" s="166"/>
      <c r="AC268" s="166"/>
      <c r="AD268" s="166"/>
      <c r="AE268" s="166"/>
      <c r="AF268" s="166"/>
    </row>
    <row r="269" spans="22:32">
      <c r="V269" s="166"/>
      <c r="W269" s="166"/>
      <c r="X269" s="166"/>
      <c r="Y269" s="166"/>
      <c r="Z269" s="166"/>
      <c r="AA269" s="166"/>
      <c r="AB269" s="166"/>
      <c r="AC269" s="166"/>
      <c r="AD269" s="166"/>
      <c r="AE269" s="166"/>
      <c r="AF269" s="166"/>
    </row>
    <row r="270" spans="22:32">
      <c r="V270" s="166"/>
      <c r="W270" s="166"/>
      <c r="X270" s="166"/>
      <c r="Y270" s="166"/>
      <c r="Z270" s="166"/>
      <c r="AA270" s="166"/>
      <c r="AB270" s="166"/>
      <c r="AC270" s="166"/>
      <c r="AD270" s="166"/>
      <c r="AE270" s="166"/>
      <c r="AF270" s="166"/>
    </row>
    <row r="271" spans="22:32">
      <c r="V271" s="166"/>
      <c r="W271" s="166"/>
      <c r="X271" s="166"/>
      <c r="Y271" s="166"/>
      <c r="Z271" s="166"/>
      <c r="AA271" s="166"/>
      <c r="AB271" s="166"/>
      <c r="AC271" s="166"/>
      <c r="AD271" s="166"/>
      <c r="AE271" s="166"/>
      <c r="AF271" s="166"/>
    </row>
    <row r="272" spans="22:32">
      <c r="V272" s="166"/>
      <c r="W272" s="166"/>
      <c r="X272" s="166"/>
      <c r="Y272" s="166"/>
      <c r="Z272" s="166"/>
      <c r="AA272" s="166"/>
      <c r="AB272" s="166"/>
      <c r="AC272" s="166"/>
      <c r="AD272" s="166"/>
      <c r="AE272" s="166"/>
      <c r="AF272" s="166"/>
    </row>
    <row r="273" spans="22:32">
      <c r="V273" s="166"/>
      <c r="W273" s="166"/>
      <c r="X273" s="166"/>
      <c r="Y273" s="166"/>
      <c r="Z273" s="166"/>
      <c r="AA273" s="166"/>
      <c r="AB273" s="166"/>
      <c r="AC273" s="166"/>
      <c r="AD273" s="166"/>
      <c r="AE273" s="166"/>
      <c r="AF273" s="166"/>
    </row>
    <row r="274" spans="22:32">
      <c r="V274" s="166"/>
      <c r="W274" s="166"/>
      <c r="X274" s="166"/>
      <c r="Y274" s="166"/>
      <c r="Z274" s="166"/>
      <c r="AA274" s="166"/>
      <c r="AB274" s="166"/>
      <c r="AC274" s="166"/>
      <c r="AD274" s="166"/>
      <c r="AE274" s="166"/>
      <c r="AF274" s="166"/>
    </row>
    <row r="275" spans="22:32">
      <c r="V275" s="166"/>
      <c r="W275" s="166"/>
      <c r="X275" s="166"/>
      <c r="Y275" s="166"/>
      <c r="Z275" s="166"/>
      <c r="AA275" s="166"/>
      <c r="AB275" s="166"/>
      <c r="AC275" s="166"/>
      <c r="AD275" s="166"/>
      <c r="AE275" s="166"/>
      <c r="AF275" s="166"/>
    </row>
    <row r="276" spans="22:32">
      <c r="V276" s="166"/>
      <c r="W276" s="166"/>
      <c r="X276" s="166"/>
      <c r="Y276" s="166"/>
      <c r="Z276" s="166"/>
      <c r="AA276" s="166"/>
      <c r="AB276" s="166"/>
      <c r="AC276" s="166"/>
      <c r="AD276" s="166"/>
      <c r="AE276" s="166"/>
      <c r="AF276" s="166"/>
    </row>
    <row r="277" spans="22:32">
      <c r="V277" s="166"/>
      <c r="W277" s="166"/>
      <c r="X277" s="166"/>
      <c r="Y277" s="166"/>
      <c r="Z277" s="166"/>
      <c r="AA277" s="166"/>
      <c r="AB277" s="166"/>
      <c r="AC277" s="166"/>
      <c r="AD277" s="166"/>
      <c r="AE277" s="166"/>
      <c r="AF277" s="166"/>
    </row>
    <row r="278" spans="22:32">
      <c r="V278" s="166"/>
      <c r="W278" s="166"/>
      <c r="X278" s="166"/>
      <c r="Y278" s="166"/>
      <c r="Z278" s="166"/>
      <c r="AA278" s="166"/>
      <c r="AB278" s="166"/>
      <c r="AC278" s="166"/>
      <c r="AD278" s="166"/>
      <c r="AE278" s="166"/>
      <c r="AF278" s="166"/>
    </row>
    <row r="279" spans="22:32">
      <c r="V279" s="166"/>
      <c r="W279" s="166"/>
      <c r="X279" s="166"/>
      <c r="Y279" s="166"/>
      <c r="Z279" s="166"/>
      <c r="AA279" s="166"/>
      <c r="AB279" s="166"/>
      <c r="AC279" s="166"/>
      <c r="AD279" s="166"/>
      <c r="AE279" s="166"/>
      <c r="AF279" s="166"/>
    </row>
    <row r="280" spans="22:32">
      <c r="V280" s="166"/>
      <c r="W280" s="166"/>
      <c r="X280" s="166"/>
      <c r="Y280" s="166"/>
      <c r="Z280" s="166"/>
      <c r="AA280" s="166"/>
      <c r="AB280" s="166"/>
      <c r="AC280" s="166"/>
      <c r="AD280" s="166"/>
      <c r="AE280" s="166"/>
      <c r="AF280" s="166"/>
    </row>
  </sheetData>
  <mergeCells count="6">
    <mergeCell ref="C1:H2"/>
    <mergeCell ref="V200:AF280"/>
    <mergeCell ref="B196:H196"/>
    <mergeCell ref="B58:M58"/>
    <mergeCell ref="P58:Z58"/>
    <mergeCell ref="AC108:AJ18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8ECA2-8226-4063-897E-A29CCA9FE9E4}">
  <sheetPr>
    <tabColor rgb="FF07989F"/>
  </sheetPr>
  <dimension ref="A1:P47"/>
  <sheetViews>
    <sheetView showGridLines="0" topLeftCell="A29" zoomScale="80" zoomScaleNormal="80" workbookViewId="0">
      <selection activeCell="F38" sqref="F38"/>
    </sheetView>
  </sheetViews>
  <sheetFormatPr defaultRowHeight="16.5"/>
  <cols>
    <col min="2" max="2" width="27.33203125" customWidth="1"/>
    <col min="3" max="4" width="21.33203125" customWidth="1"/>
    <col min="5" max="5" width="19.6640625" bestFit="1" customWidth="1"/>
    <col min="6" max="6" width="15.44140625" bestFit="1" customWidth="1"/>
    <col min="7" max="7" width="13.77734375" customWidth="1"/>
    <col min="8" max="8" width="5.77734375" bestFit="1" customWidth="1"/>
    <col min="9" max="9" width="4.77734375" bestFit="1" customWidth="1"/>
    <col min="10" max="10" width="13.5546875" customWidth="1"/>
    <col min="11" max="11" width="19.6640625" bestFit="1" customWidth="1"/>
    <col min="12" max="12" width="22.77734375" bestFit="1" customWidth="1"/>
    <col min="13" max="13" width="7.5546875" bestFit="1" customWidth="1"/>
    <col min="14" max="14" width="6.33203125" bestFit="1" customWidth="1"/>
    <col min="15" max="15" width="5.5546875" bestFit="1" customWidth="1"/>
    <col min="16" max="17" width="11.6640625" bestFit="1" customWidth="1"/>
  </cols>
  <sheetData>
    <row r="1" spans="2:16" ht="77.25" customHeight="1">
      <c r="C1" s="124" t="s">
        <v>118</v>
      </c>
      <c r="D1" s="124"/>
    </row>
    <row r="2" spans="2:16" ht="42" customHeight="1" thickBot="1"/>
    <row r="3" spans="2:16" ht="17.25" thickBot="1">
      <c r="B3" s="169" t="s">
        <v>119</v>
      </c>
      <c r="C3" s="170"/>
      <c r="D3" s="170"/>
      <c r="E3" s="170"/>
      <c r="F3" s="171"/>
      <c r="J3" s="169" t="s">
        <v>120</v>
      </c>
      <c r="K3" s="170"/>
      <c r="L3" s="171"/>
    </row>
    <row r="4" spans="2:16">
      <c r="B4" s="115" t="s">
        <v>121</v>
      </c>
      <c r="C4" s="116" t="s">
        <v>122</v>
      </c>
      <c r="D4" s="116" t="s">
        <v>123</v>
      </c>
      <c r="E4" s="116" t="s">
        <v>107</v>
      </c>
      <c r="F4" s="117" t="s">
        <v>124</v>
      </c>
      <c r="J4" s="115" t="s">
        <v>121</v>
      </c>
      <c r="K4" s="116" t="s">
        <v>122</v>
      </c>
      <c r="L4" s="117" t="s">
        <v>125</v>
      </c>
    </row>
    <row r="5" spans="2:16">
      <c r="B5" s="114" t="s">
        <v>77</v>
      </c>
      <c r="C5" s="13">
        <f>SUMIF(On_Site_Check[Exhibitor Result], "Single Use", On_Site_Check[Total Stand Size M2])</f>
        <v>93</v>
      </c>
      <c r="D5" s="14">
        <f>C5/$C$9</f>
        <v>0.1791907514450867</v>
      </c>
      <c r="E5" s="13">
        <f>COUNTIF(On_Site_Check[Exhibitor Result], "Single Use")</f>
        <v>6</v>
      </c>
      <c r="F5" s="15">
        <f>E5/$E$9</f>
        <v>0.33333333333333331</v>
      </c>
      <c r="J5" s="114" t="s">
        <v>77</v>
      </c>
      <c r="K5" s="13">
        <f>SUMIF(On_Site_Check[Exhibitor Result], "Single Use", On_Site_Check[Total Stand Size M2])</f>
        <v>93</v>
      </c>
      <c r="L5" s="15" t="e">
        <f>K5/'Onsite Assessment'!$H$3</f>
        <v>#DIV/0!</v>
      </c>
    </row>
    <row r="6" spans="2:16">
      <c r="B6" s="111" t="s">
        <v>126</v>
      </c>
      <c r="C6" s="13">
        <f>SUMIF(On_Site_Check[Exhibitor Result], "Bronze", On_Site_Check[Total Stand Size M2])</f>
        <v>187</v>
      </c>
      <c r="D6" s="14">
        <f t="shared" ref="D6:D8" si="0">C6/$C$9</f>
        <v>0.3603082851637765</v>
      </c>
      <c r="E6" s="13">
        <f>COUNTIF(On_Site_Check[Exhibitor Result], "Bronze")</f>
        <v>4</v>
      </c>
      <c r="F6" s="15">
        <f t="shared" ref="F6:F8" si="1">E6/$E$9</f>
        <v>0.22222222222222221</v>
      </c>
      <c r="J6" s="118" t="s">
        <v>127</v>
      </c>
      <c r="K6" s="13">
        <f>SUM(C6,C7,C8)</f>
        <v>426</v>
      </c>
      <c r="L6" s="15" t="e">
        <f>K6/'Onsite Assessment'!$H$3</f>
        <v>#DIV/0!</v>
      </c>
    </row>
    <row r="7" spans="2:16" ht="17.25" thickBot="1">
      <c r="B7" s="112" t="s">
        <v>128</v>
      </c>
      <c r="C7" s="13">
        <f>SUMIF(On_Site_Check[Exhibitor Result], "Silver", On_Site_Check[Total Stand Size M2])</f>
        <v>123</v>
      </c>
      <c r="D7" s="14">
        <f t="shared" si="0"/>
        <v>0.23699421965317918</v>
      </c>
      <c r="E7" s="13">
        <f>COUNTIF(On_Site_Check[Exhibitor Result], "Silver")</f>
        <v>4</v>
      </c>
      <c r="F7" s="15">
        <f t="shared" si="1"/>
        <v>0.22222222222222221</v>
      </c>
      <c r="J7" s="119" t="s">
        <v>129</v>
      </c>
      <c r="K7" s="16">
        <f>'Onsite Assessment'!H3-SUM(Tables!K5:K6)</f>
        <v>-519</v>
      </c>
      <c r="L7" s="18" t="e">
        <f>K7/'Onsite Assessment'!$H$3</f>
        <v>#DIV/0!</v>
      </c>
    </row>
    <row r="8" spans="2:16">
      <c r="B8" s="113" t="s">
        <v>130</v>
      </c>
      <c r="C8" s="13">
        <f>SUMIF(On_Site_Check[Exhibitor Result], "Gold", On_Site_Check[Total Stand Size M2])</f>
        <v>116</v>
      </c>
      <c r="D8" s="14">
        <f t="shared" si="0"/>
        <v>0.22350674373795762</v>
      </c>
      <c r="E8" s="13">
        <f>COUNTIF(On_Site_Check[Exhibitor Result], "Gold")</f>
        <v>4</v>
      </c>
      <c r="F8" s="15">
        <f t="shared" si="1"/>
        <v>0.22222222222222221</v>
      </c>
    </row>
    <row r="9" spans="2:16" ht="17.25" thickBot="1">
      <c r="B9" s="104" t="s">
        <v>131</v>
      </c>
      <c r="C9" s="16">
        <f>SUM(C5:C8)</f>
        <v>519</v>
      </c>
      <c r="D9" s="17">
        <f t="shared" ref="D9" si="2">SUM(D5:D8)</f>
        <v>1</v>
      </c>
      <c r="E9" s="16">
        <f>SUM(E5:E8)</f>
        <v>18</v>
      </c>
      <c r="F9" s="18">
        <f>SUM(F5:F8)</f>
        <v>1</v>
      </c>
    </row>
    <row r="10" spans="2:16">
      <c r="B10" s="11"/>
      <c r="C10" s="11"/>
      <c r="D10" s="12"/>
      <c r="E10" s="11"/>
      <c r="F10" s="12"/>
    </row>
    <row r="11" spans="2:16" s="41" customFormat="1" ht="6.75" customHeight="1"/>
    <row r="13" spans="2:16" ht="21">
      <c r="B13" s="109" t="s">
        <v>132</v>
      </c>
    </row>
    <row r="14" spans="2:16" ht="17.25" thickBot="1"/>
    <row r="15" spans="2:16" ht="17.25" thickBot="1">
      <c r="B15" s="169" t="s">
        <v>133</v>
      </c>
      <c r="C15" s="170"/>
      <c r="D15" s="170"/>
      <c r="E15" s="170"/>
      <c r="F15" s="170"/>
      <c r="G15" s="171"/>
      <c r="K15" s="169" t="s">
        <v>134</v>
      </c>
      <c r="L15" s="170"/>
      <c r="M15" s="170"/>
      <c r="N15" s="170"/>
      <c r="O15" s="170"/>
      <c r="P15" s="171"/>
    </row>
    <row r="16" spans="2:16">
      <c r="B16" s="103" t="s">
        <v>135</v>
      </c>
      <c r="C16" s="101" t="s">
        <v>77</v>
      </c>
      <c r="D16" s="98" t="s">
        <v>126</v>
      </c>
      <c r="E16" s="99" t="s">
        <v>128</v>
      </c>
      <c r="F16" s="100" t="s">
        <v>130</v>
      </c>
      <c r="G16" s="102" t="s">
        <v>131</v>
      </c>
      <c r="K16" s="103" t="s">
        <v>135</v>
      </c>
      <c r="L16" s="101" t="s">
        <v>77</v>
      </c>
      <c r="M16" s="98" t="s">
        <v>126</v>
      </c>
      <c r="N16" s="99" t="s">
        <v>128</v>
      </c>
      <c r="O16" s="100" t="s">
        <v>130</v>
      </c>
      <c r="P16" s="102" t="s">
        <v>131</v>
      </c>
    </row>
    <row r="17" spans="2:16">
      <c r="B17" s="105" t="s">
        <v>136</v>
      </c>
      <c r="C17" s="13">
        <f>SUMIFS(On_Site_Check[Total Stand Size M2], On_Site_Check[Total Stand Size M2], "&gt;0",On_Site_Check[Total Stand Size M2], "&lt;18.5", On_Site_Check[Exhibitor Result], "Single Use")</f>
        <v>44</v>
      </c>
      <c r="D17" s="13">
        <f>SUMIFS(On_Site_Check[Total Stand Size M2], On_Site_Check[Total Stand Size M2], "&gt;0",On_Site_Check[Total Stand Size M2], "&lt;18.5", On_Site_Check[Exhibitor Result], "Bronze")</f>
        <v>0</v>
      </c>
      <c r="E17" s="13">
        <f>SUMIFS(On_Site_Check[Total Stand Size M2], On_Site_Check[Total Stand Size M2], "&gt;0",On_Site_Check[Total Stand Size M2], "&lt;18.5", On_Site_Check[Exhibitor Result], "Silver")</f>
        <v>10</v>
      </c>
      <c r="F17" s="13">
        <f>SUMIFS(On_Site_Check[Total Stand Size M2], On_Site_Check[Total Stand Size M2], "&gt;0",On_Site_Check[Total Stand Size M2], "&lt;18.5", On_Site_Check[Exhibitor Result], "Gold")</f>
        <v>10</v>
      </c>
      <c r="G17" s="19">
        <f>SUM(C17:F17)</f>
        <v>64</v>
      </c>
      <c r="K17" s="105" t="s">
        <v>136</v>
      </c>
      <c r="L17" s="14">
        <f>C17/$G$17</f>
        <v>0.6875</v>
      </c>
      <c r="M17" s="14">
        <f t="shared" ref="M17:O17" si="3">D17/$G$17</f>
        <v>0</v>
      </c>
      <c r="N17" s="14">
        <f t="shared" si="3"/>
        <v>0.15625</v>
      </c>
      <c r="O17" s="14">
        <f t="shared" si="3"/>
        <v>0.15625</v>
      </c>
      <c r="P17" s="15">
        <f>SUM(L17:O17)</f>
        <v>1</v>
      </c>
    </row>
    <row r="18" spans="2:16">
      <c r="B18" s="105" t="s">
        <v>137</v>
      </c>
      <c r="C18" s="13">
        <f>SUMIFS(On_Site_Check[Total Stand Size M2], On_Site_Check[Total Stand Size M2], "&gt;=18.5",On_Site_Check[Total Stand Size M2], "&lt;36.5", On_Site_Check[Exhibitor Result], "Single Use")</f>
        <v>49</v>
      </c>
      <c r="D18" s="13">
        <f>SUMIFS(On_Site_Check[Total Stand Size M2], On_Site_Check[Total Stand Size M2], "&gt;=18.5",On_Site_Check[Total Stand Size M2], "&lt;36.5", On_Site_Check[Exhibitor Result], "Bronze")</f>
        <v>49</v>
      </c>
      <c r="E18" s="13">
        <f>SUMIFS(On_Site_Check[Total Stand Size M2], On_Site_Check[Total Stand Size M2], "&gt;=18.5",On_Site_Check[Total Stand Size M2], "&lt;36.5", On_Site_Check[Exhibitor Result], "Silver")</f>
        <v>19</v>
      </c>
      <c r="F18" s="13">
        <f>SUMIFS(On_Site_Check[Total Stand Size M2], On_Site_Check[Total Stand Size M2], "&gt;=18.5",On_Site_Check[Total Stand Size M2], "&lt;36.5", On_Site_Check[Exhibitor Result], "Gold")</f>
        <v>19</v>
      </c>
      <c r="G18" s="19">
        <f>SUM(C18:F18)</f>
        <v>136</v>
      </c>
      <c r="K18" s="105" t="s">
        <v>137</v>
      </c>
      <c r="L18" s="14">
        <f>C18/$G$18</f>
        <v>0.36029411764705882</v>
      </c>
      <c r="M18" s="14">
        <f t="shared" ref="M18:O18" si="4">D18/$G$18</f>
        <v>0.36029411764705882</v>
      </c>
      <c r="N18" s="14">
        <f t="shared" si="4"/>
        <v>0.13970588235294118</v>
      </c>
      <c r="O18" s="14">
        <f t="shared" si="4"/>
        <v>0.13970588235294118</v>
      </c>
      <c r="P18" s="15">
        <f>SUM(L18:O18)</f>
        <v>1</v>
      </c>
    </row>
    <row r="19" spans="2:16">
      <c r="B19" s="105" t="s">
        <v>138</v>
      </c>
      <c r="C19" s="13">
        <f>SUMIFS(On_Site_Check[Total Stand Size M2], On_Site_Check[Total Stand Size M2], "&gt;=36.5",On_Site_Check[Total Stand Size M2], "&lt;99.5",  On_Site_Check[Exhibitor Result], "Single Use")</f>
        <v>0</v>
      </c>
      <c r="D19" s="13">
        <f>SUMIFS(On_Site_Check[Total Stand Size M2], On_Site_Check[Total Stand Size M2], "&gt;=36.5",On_Site_Check[Total Stand Size M2], "&lt;99.5", On_Site_Check[Exhibitor Result], "Bronze" )</f>
        <v>38</v>
      </c>
      <c r="E19" s="13">
        <f>SUMIFS(On_Site_Check[Total Stand Size M2], On_Site_Check[Total Stand Size M2], "&gt;=36.5",On_Site_Check[Total Stand Size M2], "&lt;99.5", On_Site_Check[Exhibitor Result], "Silver" )</f>
        <v>94</v>
      </c>
      <c r="F19" s="13">
        <f>SUMIFS(On_Site_Check[Total Stand Size M2], On_Site_Check[Total Stand Size M2], "&gt;=36.5",On_Site_Check[Total Stand Size M2], "&lt;99.5", On_Site_Check[Exhibitor Result], "Gold" )</f>
        <v>87</v>
      </c>
      <c r="G19" s="19">
        <f t="shared" ref="G19:G21" si="5">SUM(C19:F19)</f>
        <v>219</v>
      </c>
      <c r="K19" s="105" t="s">
        <v>138</v>
      </c>
      <c r="L19" s="14">
        <f>C19/$G$19</f>
        <v>0</v>
      </c>
      <c r="M19" s="14">
        <f t="shared" ref="M19:O19" si="6">D19/$G$19</f>
        <v>0.17351598173515981</v>
      </c>
      <c r="N19" s="14">
        <f t="shared" si="6"/>
        <v>0.42922374429223742</v>
      </c>
      <c r="O19" s="14">
        <f t="shared" si="6"/>
        <v>0.39726027397260272</v>
      </c>
      <c r="P19" s="15">
        <f t="shared" ref="P19:P20" si="7">SUM(L19:O19)</f>
        <v>1</v>
      </c>
    </row>
    <row r="20" spans="2:16" ht="17.25" thickBot="1">
      <c r="B20" s="106" t="s">
        <v>139</v>
      </c>
      <c r="C20" s="13">
        <f>SUMIFS(On_Site_Check[Total Stand Size M2], On_Site_Check[Total Stand Size M2], "&gt;=99.5", On_Site_Check[Exhibitor Result], "Single Use")</f>
        <v>0</v>
      </c>
      <c r="D20" s="13">
        <f>SUMIFS(On_Site_Check[Total Stand Size M2], On_Site_Check[Total Stand Size M2], "&gt;=99.5", On_Site_Check[Exhibitor Result], "Bronze" )</f>
        <v>100</v>
      </c>
      <c r="E20" s="13">
        <f>SUMIFS(On_Site_Check[Total Stand Size M2], On_Site_Check[Total Stand Size M2], "&gt;=99.5", On_Site_Check[Exhibitor Result], "Silver" )</f>
        <v>0</v>
      </c>
      <c r="F20" s="13">
        <f>SUMIFS(On_Site_Check[Total Stand Size M2], On_Site_Check[Total Stand Size M2], "&gt;=99.5", On_Site_Check[Exhibitor Result], "Gold" )</f>
        <v>0</v>
      </c>
      <c r="G20" s="19">
        <f t="shared" si="5"/>
        <v>100</v>
      </c>
      <c r="K20" s="107" t="s">
        <v>139</v>
      </c>
      <c r="L20" s="17">
        <f>C20/$G$20</f>
        <v>0</v>
      </c>
      <c r="M20" s="17">
        <f t="shared" ref="M20:O20" si="8">D20/$G$20</f>
        <v>1</v>
      </c>
      <c r="N20" s="17">
        <f t="shared" si="8"/>
        <v>0</v>
      </c>
      <c r="O20" s="17">
        <f t="shared" si="8"/>
        <v>0</v>
      </c>
      <c r="P20" s="18">
        <f t="shared" si="7"/>
        <v>1</v>
      </c>
    </row>
    <row r="21" spans="2:16" ht="17.25" thickBot="1">
      <c r="B21" s="104" t="s">
        <v>131</v>
      </c>
      <c r="C21" s="16">
        <f>SUM(C17:C20)</f>
        <v>93</v>
      </c>
      <c r="D21" s="16">
        <f t="shared" ref="D21:F21" si="9">SUM(D17:D20)</f>
        <v>187</v>
      </c>
      <c r="E21" s="16">
        <f t="shared" si="9"/>
        <v>123</v>
      </c>
      <c r="F21" s="16">
        <f t="shared" si="9"/>
        <v>116</v>
      </c>
      <c r="G21" s="20">
        <f t="shared" si="5"/>
        <v>519</v>
      </c>
      <c r="K21" s="23"/>
    </row>
    <row r="23" spans="2:16" ht="17.25" thickBot="1"/>
    <row r="24" spans="2:16" ht="17.25" thickBot="1">
      <c r="B24" s="169" t="s">
        <v>140</v>
      </c>
      <c r="C24" s="170"/>
      <c r="D24" s="170"/>
      <c r="E24" s="170"/>
      <c r="F24" s="170"/>
      <c r="G24" s="171"/>
      <c r="K24" s="169" t="s">
        <v>141</v>
      </c>
      <c r="L24" s="170"/>
      <c r="M24" s="170"/>
      <c r="N24" s="170"/>
      <c r="O24" s="170"/>
      <c r="P24" s="171"/>
    </row>
    <row r="25" spans="2:16">
      <c r="B25" s="103" t="s">
        <v>135</v>
      </c>
      <c r="C25" s="101" t="s">
        <v>77</v>
      </c>
      <c r="D25" s="98" t="s">
        <v>126</v>
      </c>
      <c r="E25" s="99" t="s">
        <v>128</v>
      </c>
      <c r="F25" s="100" t="s">
        <v>130</v>
      </c>
      <c r="G25" s="102" t="s">
        <v>131</v>
      </c>
      <c r="K25" s="103" t="s">
        <v>135</v>
      </c>
      <c r="L25" s="101" t="s">
        <v>77</v>
      </c>
      <c r="M25" s="98" t="s">
        <v>126</v>
      </c>
      <c r="N25" s="99" t="s">
        <v>128</v>
      </c>
      <c r="O25" s="100" t="s">
        <v>130</v>
      </c>
      <c r="P25" s="102" t="s">
        <v>131</v>
      </c>
    </row>
    <row r="26" spans="2:16">
      <c r="B26" s="105" t="s">
        <v>136</v>
      </c>
      <c r="C26" s="13">
        <f>COUNTIFS(On_Site_Check[Total Stand Size M2], "&gt;0",On_Site_Check[Total Stand Size M2], "&lt;18.5", On_Site_Check[Exhibitor Result], "Single Use")</f>
        <v>4</v>
      </c>
      <c r="D26" s="13">
        <f>COUNTIFS(On_Site_Check[Total Stand Size M2], "&gt;0",On_Site_Check[Total Stand Size M2], "&lt;18.5", On_Site_Check[Exhibitor Result], "Bronze")</f>
        <v>0</v>
      </c>
      <c r="E26" s="13">
        <f>COUNTIFS(On_Site_Check[Total Stand Size M2], "&gt;0",On_Site_Check[Total Stand Size M2], "&lt;18.5", On_Site_Check[Exhibitor Result], "Silver")</f>
        <v>1</v>
      </c>
      <c r="F26" s="13">
        <f>COUNTIFS(On_Site_Check[Total Stand Size M2], "&gt;0",On_Site_Check[Total Stand Size M2], "&lt;18.5", On_Site_Check[Exhibitor Result], "Gold")</f>
        <v>1</v>
      </c>
      <c r="G26" s="19">
        <f>SUM(C26:F26)</f>
        <v>6</v>
      </c>
      <c r="K26" s="105" t="s">
        <v>136</v>
      </c>
      <c r="L26" s="14">
        <f>C26/$G$26</f>
        <v>0.66666666666666663</v>
      </c>
      <c r="M26" s="14">
        <f t="shared" ref="M26:O26" si="10">D26/$G$26</f>
        <v>0</v>
      </c>
      <c r="N26" s="14">
        <f t="shared" si="10"/>
        <v>0.16666666666666666</v>
      </c>
      <c r="O26" s="14">
        <f t="shared" si="10"/>
        <v>0.16666666666666666</v>
      </c>
      <c r="P26" s="15">
        <f>SUM(L26:O26)</f>
        <v>0.99999999999999989</v>
      </c>
    </row>
    <row r="27" spans="2:16">
      <c r="B27" s="105" t="s">
        <v>137</v>
      </c>
      <c r="C27" s="13">
        <f>COUNTIFS(On_Site_Check[Total Stand Size M2], "&gt;=18.5",On_Site_Check[Total Stand Size M2], "&lt;36.5", On_Site_Check[Exhibitor Result], "Single Use")</f>
        <v>2</v>
      </c>
      <c r="D27" s="13">
        <f>COUNTIFS(On_Site_Check[Total Stand Size M2], "&gt;=18.5",On_Site_Check[Total Stand Size M2], "&lt;36.5", On_Site_Check[Exhibitor Result], "Bronze")</f>
        <v>2</v>
      </c>
      <c r="E27" s="13">
        <f>COUNTIFS(On_Site_Check[Total Stand Size M2], "&gt;=18.5",On_Site_Check[Total Stand Size M2], "&lt;36.5", On_Site_Check[Exhibitor Result], "Silver")</f>
        <v>1</v>
      </c>
      <c r="F27" s="13">
        <f>COUNTIFS( On_Site_Check[Total Stand Size M2], "&gt;=18.5",On_Site_Check[Total Stand Size M2], "&lt;36.5", On_Site_Check[Exhibitor Result], "Gold")</f>
        <v>1</v>
      </c>
      <c r="G27" s="19">
        <f>SUM(C27:F27)</f>
        <v>6</v>
      </c>
      <c r="K27" s="105" t="s">
        <v>137</v>
      </c>
      <c r="L27" s="14">
        <f>C27/$G$27</f>
        <v>0.33333333333333331</v>
      </c>
      <c r="M27" s="14">
        <f t="shared" ref="M27:O27" si="11">D27/$G$27</f>
        <v>0.33333333333333331</v>
      </c>
      <c r="N27" s="14">
        <f t="shared" si="11"/>
        <v>0.16666666666666666</v>
      </c>
      <c r="O27" s="14">
        <f t="shared" si="11"/>
        <v>0.16666666666666666</v>
      </c>
      <c r="P27" s="15">
        <f>SUM(L27:O27)</f>
        <v>0.99999999999999989</v>
      </c>
    </row>
    <row r="28" spans="2:16">
      <c r="B28" s="105" t="s">
        <v>138</v>
      </c>
      <c r="C28" s="13">
        <f>COUNTIFS(On_Site_Check[Total Stand Size M2], "&gt;=36.5",On_Site_Check[Total Stand Size M2], "&lt;99.5",  On_Site_Check[Exhibitor Result], "Single Use")</f>
        <v>0</v>
      </c>
      <c r="D28" s="13">
        <f>COUNTIFS(On_Site_Check[Total Stand Size M2], "&gt;=36.5",On_Site_Check[Total Stand Size M2], "&lt;99.5", On_Site_Check[Exhibitor Result], "Bronze" )</f>
        <v>1</v>
      </c>
      <c r="E28" s="13">
        <f>COUNTIFS(On_Site_Check[Total Stand Size M2], "&gt;=36.5",On_Site_Check[Total Stand Size M2], "&lt;99.5", On_Site_Check[Exhibitor Result], "Silver" )</f>
        <v>2</v>
      </c>
      <c r="F28" s="13">
        <f>COUNTIFS(On_Site_Check[Total Stand Size M2], "&gt;=36.5",On_Site_Check[Total Stand Size M2], "&lt;99.5", On_Site_Check[Exhibitor Result], "Gold" )</f>
        <v>2</v>
      </c>
      <c r="G28" s="19">
        <f t="shared" ref="G28:G30" si="12">SUM(C28:F28)</f>
        <v>5</v>
      </c>
      <c r="K28" s="105" t="s">
        <v>138</v>
      </c>
      <c r="L28" s="14">
        <f>C28/$G$28</f>
        <v>0</v>
      </c>
      <c r="M28" s="14">
        <f t="shared" ref="M28:O28" si="13">D28/$G$28</f>
        <v>0.2</v>
      </c>
      <c r="N28" s="14">
        <f t="shared" si="13"/>
        <v>0.4</v>
      </c>
      <c r="O28" s="14">
        <f t="shared" si="13"/>
        <v>0.4</v>
      </c>
      <c r="P28" s="15">
        <f t="shared" ref="P28:P29" si="14">SUM(L28:O28)</f>
        <v>1</v>
      </c>
    </row>
    <row r="29" spans="2:16" ht="17.25" thickBot="1">
      <c r="B29" s="106" t="s">
        <v>139</v>
      </c>
      <c r="C29" s="13">
        <f>COUNTIFS(On_Site_Check[Total Stand Size M2], "&gt;=99.5", On_Site_Check[Exhibitor Result], "Single Use")</f>
        <v>0</v>
      </c>
      <c r="D29" s="13">
        <f>COUNTIFS(On_Site_Check[Total Stand Size M2], "&gt;=99.5", On_Site_Check[Exhibitor Result], "Bronze" )</f>
        <v>1</v>
      </c>
      <c r="E29" s="13">
        <f>COUNTIFS(On_Site_Check[Total Stand Size M2], "&gt;=99.5", On_Site_Check[Exhibitor Result], "Silver" )</f>
        <v>0</v>
      </c>
      <c r="F29" s="13">
        <f>COUNTIFS(On_Site_Check[Total Stand Size M2], "&gt;=99.5", On_Site_Check[Exhibitor Result], "Gold" )</f>
        <v>0</v>
      </c>
      <c r="G29" s="19">
        <f t="shared" si="12"/>
        <v>1</v>
      </c>
      <c r="K29" s="107" t="s">
        <v>139</v>
      </c>
      <c r="L29" s="17">
        <f>C29/$G$29</f>
        <v>0</v>
      </c>
      <c r="M29" s="17">
        <f t="shared" ref="M29:O29" si="15">D29/$G$29</f>
        <v>1</v>
      </c>
      <c r="N29" s="17">
        <f t="shared" si="15"/>
        <v>0</v>
      </c>
      <c r="O29" s="17">
        <f t="shared" si="15"/>
        <v>0</v>
      </c>
      <c r="P29" s="18">
        <f t="shared" si="14"/>
        <v>1</v>
      </c>
    </row>
    <row r="30" spans="2:16" ht="17.25" thickBot="1">
      <c r="B30" s="104" t="s">
        <v>131</v>
      </c>
      <c r="C30" s="16">
        <f>SUM(C26:C29)</f>
        <v>6</v>
      </c>
      <c r="D30" s="16">
        <f t="shared" ref="D30" si="16">SUM(D26:D29)</f>
        <v>4</v>
      </c>
      <c r="E30" s="16">
        <f t="shared" ref="E30" si="17">SUM(E26:E29)</f>
        <v>4</v>
      </c>
      <c r="F30" s="16">
        <f t="shared" ref="F30" si="18">SUM(F26:F29)</f>
        <v>4</v>
      </c>
      <c r="G30" s="20">
        <f t="shared" si="12"/>
        <v>18</v>
      </c>
      <c r="K30" s="23"/>
    </row>
    <row r="33" spans="1:12" s="41" customFormat="1" ht="8.25" customHeight="1"/>
    <row r="35" spans="1:12" ht="21">
      <c r="B35" s="109" t="s">
        <v>142</v>
      </c>
    </row>
    <row r="36" spans="1:12" ht="21">
      <c r="E36" s="110" t="s">
        <v>143</v>
      </c>
      <c r="K36" s="110" t="s">
        <v>143</v>
      </c>
    </row>
    <row r="37" spans="1:12" ht="33">
      <c r="B37" s="92" t="s">
        <v>144</v>
      </c>
      <c r="C37" s="92" t="s">
        <v>145</v>
      </c>
      <c r="E37" s="93" t="s">
        <v>23</v>
      </c>
      <c r="F37" s="95" t="s">
        <v>146</v>
      </c>
      <c r="K37" s="93" t="s">
        <v>23</v>
      </c>
      <c r="L37" s="95" t="s">
        <v>147</v>
      </c>
    </row>
    <row r="38" spans="1:12" ht="54.75" customHeight="1">
      <c r="A38" s="108">
        <v>1</v>
      </c>
      <c r="B38" s="21" t="s">
        <v>26</v>
      </c>
      <c r="C38" s="13">
        <f>COUNTIFS(On_Site_Check[Stand Number], "&lt;&gt;",On_Site_Check[Stand Structure &amp; Walls            (e.g. Structure or framework of the stand, walls, panels for meeting rooms, backdrop.)], "")</f>
        <v>1</v>
      </c>
      <c r="E38" s="22" t="s">
        <v>72</v>
      </c>
      <c r="F38" s="94">
        <v>33</v>
      </c>
      <c r="K38" s="22" t="s">
        <v>72</v>
      </c>
      <c r="L38" s="94">
        <v>2</v>
      </c>
    </row>
    <row r="39" spans="1:12" ht="54.75" customHeight="1">
      <c r="A39" s="108">
        <v>2</v>
      </c>
      <c r="B39" s="21" t="s">
        <v>27</v>
      </c>
      <c r="C39" s="13">
        <f>COUNTIFS(On_Site_Check[Stand Number], "&lt;&gt;",On_Site_Check[Platform / Raised Flooring  (Structure of flooring excluding surface covering, e.g. carpet)], "")</f>
        <v>0</v>
      </c>
      <c r="E39" s="22" t="s">
        <v>85</v>
      </c>
      <c r="F39" s="94">
        <v>30</v>
      </c>
      <c r="K39" s="22" t="s">
        <v>83</v>
      </c>
      <c r="L39" s="94">
        <v>1</v>
      </c>
    </row>
    <row r="40" spans="1:12" ht="54.75" customHeight="1">
      <c r="A40" s="108">
        <v>3</v>
      </c>
      <c r="B40" s="21" t="s">
        <v>28</v>
      </c>
      <c r="C40" s="13">
        <f>COUNTIFS(On_Site_Check[Stand Number], "&lt;&gt;",On_Site_Check[Furniture &amp; Equipment (Counters, chairs, tables, sofa, coffee table, cabinet, flyer stand, LED walls, TV, AV equipment etc.)], "")</f>
        <v>0</v>
      </c>
      <c r="E40" s="22" t="s">
        <v>83</v>
      </c>
      <c r="F40" s="94">
        <v>10</v>
      </c>
      <c r="K40" s="22" t="s">
        <v>85</v>
      </c>
      <c r="L40" s="94">
        <v>1</v>
      </c>
    </row>
    <row r="41" spans="1:12" ht="54.75" customHeight="1">
      <c r="A41" s="108">
        <v>4</v>
      </c>
      <c r="B41" s="21" t="s">
        <v>29</v>
      </c>
      <c r="C41" s="13">
        <f>COUNTIFS(On_Site_Check[Stand Number], "&lt;&gt;",On_Site_Check[Lighting (e.g. All kinds of lightings in the stand and showcases)], "")</f>
        <v>0</v>
      </c>
      <c r="E41" s="22" t="s">
        <v>80</v>
      </c>
      <c r="F41" s="94">
        <v>10</v>
      </c>
      <c r="K41" s="22" t="s">
        <v>80</v>
      </c>
      <c r="L41" s="94">
        <v>1</v>
      </c>
    </row>
    <row r="42" spans="1:12" ht="54.75" customHeight="1">
      <c r="A42" s="108">
        <v>5</v>
      </c>
      <c r="B42" s="21" t="s">
        <v>30</v>
      </c>
      <c r="C42" s="13">
        <f>COUNTIFS(On_Site_Check[Stand Number], "&lt;&gt;",On_Site_Check[Fascia and/or Overhead Signage (Overhead signage or branding, Fascia, company logo on top of the stand structure)], "")</f>
        <v>0</v>
      </c>
      <c r="E42" s="22" t="s">
        <v>82</v>
      </c>
      <c r="F42" s="94">
        <v>10</v>
      </c>
      <c r="K42" s="22" t="s">
        <v>82</v>
      </c>
      <c r="L42" s="94">
        <v>1</v>
      </c>
    </row>
    <row r="43" spans="1:12" ht="54.75" customHeight="1">
      <c r="A43" s="108">
        <v>6</v>
      </c>
      <c r="B43" s="21" t="s">
        <v>31</v>
      </c>
      <c r="C43" s="13">
        <f>COUNTIFS(On_Site_Check[Stand Number], "&lt;&gt;",On_Site_Check[Rigged Structure (Any rigged structure including lighting gantries or other structural elements.)], "")</f>
        <v>0</v>
      </c>
      <c r="E43" s="96" t="s">
        <v>148</v>
      </c>
      <c r="F43" s="97">
        <v>93</v>
      </c>
      <c r="K43" s="96" t="s">
        <v>148</v>
      </c>
      <c r="L43" s="96">
        <v>6</v>
      </c>
    </row>
    <row r="44" spans="1:12" ht="54.75" customHeight="1">
      <c r="A44" s="108">
        <v>7</v>
      </c>
      <c r="B44" s="21" t="s">
        <v>32</v>
      </c>
      <c r="C44" s="13">
        <f>COUNTIFS(On_Site_Check[Stand Number], "&lt;&gt;",On_Site_Check[Ceiling (Any form of ceiling e.g. fabric ceiling, solid ceiling for lights or stand support], "")</f>
        <v>0</v>
      </c>
    </row>
    <row r="45" spans="1:12" ht="54.75" customHeight="1">
      <c r="A45" s="108">
        <v>8</v>
      </c>
      <c r="B45" s="21" t="s">
        <v>33</v>
      </c>
      <c r="C45" s="13">
        <f>COUNTIFS(On_Site_Check[Stand Number], "&lt;&gt;",On_Site_Check[Display Facilities (Built-in or Detachable product display cabinets, Lightboxes etc)], "")</f>
        <v>0</v>
      </c>
    </row>
    <row r="46" spans="1:12" ht="54.75" customHeight="1">
      <c r="A46" s="108">
        <v>9</v>
      </c>
      <c r="B46" s="21" t="s">
        <v>34</v>
      </c>
      <c r="C46" s="13">
        <f>COUNTIFS(On_Site_Check[Stand Number], "&lt;&gt;",On_Site_Check[Flooring (e.g. carpeting, floor tiling, HDF coverings)], "")</f>
        <v>4</v>
      </c>
    </row>
    <row r="47" spans="1:12" ht="99">
      <c r="A47" s="108">
        <v>10</v>
      </c>
      <c r="B47" s="21" t="s">
        <v>35</v>
      </c>
      <c r="C47" s="13">
        <f>COUNTIFS(On_Site_Check[Stand Number], "&lt;&gt;",On_Site_Check[Graphics &amp; Decorative Items (e.g. Stand graphics that are wall mounted or floor standing not overhead and any other decorative items such as plants &amp; flowers, models or ornaments)], "")</f>
        <v>0</v>
      </c>
    </row>
  </sheetData>
  <mergeCells count="6">
    <mergeCell ref="B3:F3"/>
    <mergeCell ref="B15:G15"/>
    <mergeCell ref="B24:G24"/>
    <mergeCell ref="K15:P15"/>
    <mergeCell ref="K24:P24"/>
    <mergeCell ref="J3:L3"/>
  </mergeCells>
  <pageMargins left="0.7" right="0.7" top="0.75" bottom="0.75" header="0.3" footer="0.3"/>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1F0D91A3F50684094A14D0F933B3E4D" ma:contentTypeVersion="22" ma:contentTypeDescription="Create a new document." ma:contentTypeScope="" ma:versionID="246fde5e151c448b17eec8fe34e8f3a1">
  <xsd:schema xmlns:xsd="http://www.w3.org/2001/XMLSchema" xmlns:xs="http://www.w3.org/2001/XMLSchema" xmlns:p="http://schemas.microsoft.com/office/2006/metadata/properties" xmlns:ns2="878f50be-1c7c-423d-a009-4b1aedf0edfe" xmlns:ns3="b11fc37a-30f2-41b3-a078-6d85d006e069" targetNamespace="http://schemas.microsoft.com/office/2006/metadata/properties" ma:root="true" ma:fieldsID="088159b3996409a7982467808039dfd8" ns2:_="" ns3:_="">
    <xsd:import namespace="878f50be-1c7c-423d-a009-4b1aedf0edfe"/>
    <xsd:import namespace="b11fc37a-30f2-41b3-a078-6d85d006e069"/>
    <xsd:element name="properties">
      <xsd:complexType>
        <xsd:sequence>
          <xsd:element name="documentManagement">
            <xsd:complexType>
              <xsd:all>
                <xsd:element ref="ns2:SharedWithUsers" minOccurs="0"/>
                <xsd:element ref="ns2:SharedWithDetails" minOccurs="0"/>
                <xsd:element ref="ns2:LastSharedByUser" minOccurs="0"/>
                <xsd:element ref="ns2:LastSharedByTime" minOccurs="0"/>
                <xsd:element ref="ns3:Completed_x003f_"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OCR" minOccurs="0"/>
                <xsd:element ref="ns3:MediaServiceEventHashCode" minOccurs="0"/>
                <xsd:element ref="ns3:MediaServiceGenerationTim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SearchProperties" minOccurs="0"/>
                <xsd:element ref="ns3:MediaServiceObjectDetectorVersion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78f50be-1c7c-423d-a009-4b1aedf0edfe"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LastSharedByUser" ma:index="10" nillable="true" ma:displayName="Last Shared By User" ma:description="" ma:internalName="LastSharedByUser" ma:readOnly="true">
      <xsd:simpleType>
        <xsd:restriction base="dms:Note">
          <xsd:maxLength value="255"/>
        </xsd:restriction>
      </xsd:simpleType>
    </xsd:element>
    <xsd:element name="LastSharedByTime" ma:index="11" nillable="true" ma:displayName="Last Shared By Time" ma:description="" ma:internalName="LastSharedByTime" ma:readOnly="true">
      <xsd:simpleType>
        <xsd:restriction base="dms:DateTime"/>
      </xsd:simpleType>
    </xsd:element>
    <xsd:element name="TaxCatchAll" ma:index="26" nillable="true" ma:displayName="Taxonomy Catch All Column" ma:hidden="true" ma:list="{5ef969df-f2f1-4ac1-875d-476a74d8137c}" ma:internalName="TaxCatchAll" ma:showField="CatchAllData" ma:web="878f50be-1c7c-423d-a009-4b1aedf0edf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11fc37a-30f2-41b3-a078-6d85d006e069" elementFormDefault="qualified">
    <xsd:import namespace="http://schemas.microsoft.com/office/2006/documentManagement/types"/>
    <xsd:import namespace="http://schemas.microsoft.com/office/infopath/2007/PartnerControls"/>
    <xsd:element name="Completed_x003f_" ma:index="12" nillable="true" ma:displayName="Completed?" ma:default="0" ma:internalName="Completed_x003f_">
      <xsd:simpleType>
        <xsd:restriction base="dms:Boolean"/>
      </xsd:simpleType>
    </xsd:element>
    <xsd:element name="MediaServiceMetadata" ma:index="13" nillable="true" ma:displayName="MediaServiceMetadata" ma:description="" ma:hidden="true" ma:internalName="MediaServiceMetadata" ma:readOnly="true">
      <xsd:simpleType>
        <xsd:restriction base="dms:Note"/>
      </xsd:simpleType>
    </xsd:element>
    <xsd:element name="MediaServiceFastMetadata" ma:index="14" nillable="true" ma:displayName="MediaServiceFastMetadata" ma:description="" ma:hidden="true" ma:internalName="MediaServiceFastMetadata" ma:readOnly="true">
      <xsd:simpleType>
        <xsd:restriction base="dms:Note"/>
      </xsd:simpleType>
    </xsd:element>
    <xsd:element name="MediaServiceDateTaken" ma:index="15" nillable="true" ma:displayName="MediaServiceDateTaken" ma:description="" ma:hidden="true" ma:internalName="MediaServiceDateTaken" ma:readOnly="true">
      <xsd:simpleType>
        <xsd:restriction base="dms:Text"/>
      </xsd:simpleType>
    </xsd:element>
    <xsd:element name="MediaServiceAutoTags" ma:index="16" nillable="true" ma:displayName="MediaServiceAutoTags" ma:description="" ma:internalName="MediaServiceAutoTags" ma:readOnly="true">
      <xsd:simpleType>
        <xsd:restriction base="dms:Text"/>
      </xsd:simpleType>
    </xsd:element>
    <xsd:element name="MediaServiceLocation" ma:index="17" nillable="true" ma:displayName="MediaServiceLocation" ma:description="" ma:internalName="MediaServiceLocation" ma:readOnly="true">
      <xsd:simpleType>
        <xsd:restriction base="dms:Text"/>
      </xsd:simpleType>
    </xsd:element>
    <xsd:element name="MediaServiceOCR" ma:index="18" nillable="true" ma:displayName="MediaServiceOCR" ma:internalName="MediaServiceOCR" ma:readOnly="true">
      <xsd:simpleType>
        <xsd:restriction base="dms:Note">
          <xsd:maxLength value="255"/>
        </xsd:restriction>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element name="MediaLengthInSeconds" ma:index="23" nillable="true" ma:displayName="Length (seconds)"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bdc0606b-8e5a-4aee-a68c-f4efcab0e830" ma:termSetId="09814cd3-568e-fe90-9814-8d621ff8fb84" ma:anchorId="fba54fb3-c3e1-fe81-a776-ca4b69148c4d" ma:open="true" ma:isKeyword="false">
      <xsd:complexType>
        <xsd:sequence>
          <xsd:element ref="pc:Terms" minOccurs="0" maxOccurs="1"/>
        </xsd:sequence>
      </xsd:complex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ObjectDetectorVersions" ma:index="28"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9"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b11fc37a-30f2-41b3-a078-6d85d006e069">
      <Terms xmlns="http://schemas.microsoft.com/office/infopath/2007/PartnerControls"/>
    </lcf76f155ced4ddcb4097134ff3c332f>
    <TaxCatchAll xmlns="878f50be-1c7c-423d-a009-4b1aedf0edfe"/>
    <SharedWithUsers xmlns="878f50be-1c7c-423d-a009-4b1aedf0edfe">
      <UserInfo>
        <DisplayName>Kingston, David</DisplayName>
        <AccountId>255</AccountId>
        <AccountType/>
      </UserInfo>
      <UserInfo>
        <DisplayName>zzz_Kemp, Kerrie</DisplayName>
        <AccountId>254</AccountId>
        <AccountType/>
      </UserInfo>
      <UserInfo>
        <DisplayName>Pollet, Julie</DisplayName>
        <AccountId>57</AccountId>
        <AccountType/>
      </UserInfo>
      <UserInfo>
        <DisplayName>Riddell, Leah</DisplayName>
        <AccountId>6</AccountId>
        <AccountType/>
      </UserInfo>
    </SharedWithUsers>
    <Completed_x003f_ xmlns="b11fc37a-30f2-41b3-a078-6d85d006e069">false</Completed_x003f_>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472348D-898B-43D3-B7EB-178AE39B43B7}"/>
</file>

<file path=customXml/itemProps2.xml><?xml version="1.0" encoding="utf-8"?>
<ds:datastoreItem xmlns:ds="http://schemas.openxmlformats.org/officeDocument/2006/customXml" ds:itemID="{F828535F-CDCD-4580-B63A-F2E783796D26}"/>
</file>

<file path=customXml/itemProps3.xml><?xml version="1.0" encoding="utf-8"?>
<ds:datastoreItem xmlns:ds="http://schemas.openxmlformats.org/officeDocument/2006/customXml" ds:itemID="{97C8B82B-52FC-46E8-A612-974E6A954F31}"/>
</file>

<file path=customXml/itemProps4.xml><?xml version="1.0" encoding="utf-8"?>
<ds:datastoreItem xmlns:ds="http://schemas.openxmlformats.org/officeDocument/2006/customXml" ds:itemID="{232CF4A9-1FBD-4EA9-B65F-1B6B35689B69}"/>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Mohamed, Abubakar</cp:lastModifiedBy>
  <cp:revision/>
  <dcterms:created xsi:type="dcterms:W3CDTF">2022-09-02T12:02:06Z</dcterms:created>
  <dcterms:modified xsi:type="dcterms:W3CDTF">2026-03-04T08:26:26Z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0x01010041F0D91A3F50684094A14D0F933B3E4D</vt:lpwstr>
  </property>
  <property fmtid="{D5CDD505-2E9C-101B-9397-08002B2CF9AE}" pid="3" name="MediaServiceImageTags">
    <vt:lpwstr/>
  </property>
  <property fmtid="{D5CDD505-2E9C-101B-9397-08002B2CF9AE}" pid="4" name="SV_QUERY_LIST_4F35BF76-6C0D-4D9B-82B2-816C12CF3733">
    <vt:lpwstr>empty_477D106A-C0D6-4607-AEBD-E2C9D60EA279</vt:lpwstr>
  </property>
  <property fmtid="{D5CDD505-2E9C-101B-9397-08002B2CF9AE}" pid="5" name="SV_HIDDEN_GRID_QUERY_LIST_4F35BF76-6C0D-4D9B-82B2-816C12CF3733">
    <vt:lpwstr>empty_477D106A-C0D6-4607-AEBD-E2C9D60EA279</vt:lpwstr>
  </property>
  <property fmtid="{D5CDD505-2E9C-101B-9397-08002B2CF9AE}" pid="6" name="MSIP_Label_2bbab825-a111-45e4-86a1-18cee0005896_Enabled">
    <vt:lpwstr>true</vt:lpwstr>
  </property>
  <property fmtid="{D5CDD505-2E9C-101B-9397-08002B2CF9AE}" pid="7" name="MSIP_Label_2bbab825-a111-45e4-86a1-18cee0005896_SetDate">
    <vt:lpwstr>2023-05-04T15:23:16Z</vt:lpwstr>
  </property>
  <property fmtid="{D5CDD505-2E9C-101B-9397-08002B2CF9AE}" pid="8" name="MSIP_Label_2bbab825-a111-45e4-86a1-18cee0005896_Method">
    <vt:lpwstr>Standard</vt:lpwstr>
  </property>
  <property fmtid="{D5CDD505-2E9C-101B-9397-08002B2CF9AE}" pid="9" name="MSIP_Label_2bbab825-a111-45e4-86a1-18cee0005896_Name">
    <vt:lpwstr>2bbab825-a111-45e4-86a1-18cee0005896</vt:lpwstr>
  </property>
  <property fmtid="{D5CDD505-2E9C-101B-9397-08002B2CF9AE}" pid="10" name="MSIP_Label_2bbab825-a111-45e4-86a1-18cee0005896_SiteId">
    <vt:lpwstr>2567d566-604c-408a-8a60-55d0dc9d9d6b</vt:lpwstr>
  </property>
  <property fmtid="{D5CDD505-2E9C-101B-9397-08002B2CF9AE}" pid="11" name="MSIP_Label_2bbab825-a111-45e4-86a1-18cee0005896_ActionId">
    <vt:lpwstr>fda600cb-6cf9-4ae0-8e8b-c778d16109bb</vt:lpwstr>
  </property>
  <property fmtid="{D5CDD505-2E9C-101B-9397-08002B2CF9AE}" pid="12" name="MSIP_Label_2bbab825-a111-45e4-86a1-18cee0005896_ContentBits">
    <vt:lpwstr>2</vt:lpwstr>
  </property>
  <property fmtid="{D5CDD505-2E9C-101B-9397-08002B2CF9AE}" pid="13" name="Order">
    <vt:r8>21784300</vt:r8>
  </property>
  <property fmtid="{D5CDD505-2E9C-101B-9397-08002B2CF9AE}" pid="14" name="xd_Signature">
    <vt:bool>false</vt:bool>
  </property>
  <property fmtid="{D5CDD505-2E9C-101B-9397-08002B2CF9AE}" pid="15" name="xd_ProgID">
    <vt:lpwstr/>
  </property>
  <property fmtid="{D5CDD505-2E9C-101B-9397-08002B2CF9AE}" pid="16" name="ComplianceAssetId">
    <vt:lpwstr/>
  </property>
  <property fmtid="{D5CDD505-2E9C-101B-9397-08002B2CF9AE}" pid="17" name="TemplateUrl">
    <vt:lpwstr/>
  </property>
  <property fmtid="{D5CDD505-2E9C-101B-9397-08002B2CF9AE}" pid="18" name="_ExtendedDescription">
    <vt:lpwstr/>
  </property>
  <property fmtid="{D5CDD505-2E9C-101B-9397-08002B2CF9AE}" pid="19" name="TriggerFlowInfo">
    <vt:lpwstr/>
  </property>
  <property fmtid="{D5CDD505-2E9C-101B-9397-08002B2CF9AE}" pid="20" name="Completed?">
    <vt:bool>false</vt:bool>
  </property>
</Properties>
</file>